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codeName="ThisWorkbook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-120" yWindow="-120" windowWidth="15600" windowHeight="11160" activeTab="1"/>
  </bookViews>
  <sheets>
    <sheet name="REC. &amp; PAY" sheetId="1" r:id="rId1"/>
    <sheet name="SCHEDULES" sheetId="14" r:id="rId2"/>
    <sheet name="REV. &amp; EXP." sheetId="2" r:id="rId3"/>
    <sheet name="MAIN SUM CRED" sheetId="3" r:id="rId4"/>
    <sheet name="SUB SUM CRE." sheetId="4" r:id="rId5"/>
    <sheet name="DETAILS CRE." sheetId="5" r:id="rId6"/>
    <sheet name="MAIN SUM. EXP." sheetId="6" r:id="rId7"/>
    <sheet name="SUB SUM. EXP." sheetId="7" r:id="rId8"/>
    <sheet name="EXP. DETAILS" sheetId="8" r:id="rId9"/>
    <sheet name="BELOW THE LINE" sheetId="10" state="hidden" r:id="rId10"/>
    <sheet name="BALANCE SHEET" sheetId="11" r:id="rId11"/>
    <sheet name="CASH FLOW" sheetId="12" r:id="rId12"/>
    <sheet name="Sheet1" sheetId="15" r:id="rId13"/>
  </sheets>
  <externalReferences>
    <externalReference r:id="rId14"/>
    <externalReference r:id="rId15"/>
    <externalReference r:id="rId16"/>
  </externalReferences>
  <definedNames>
    <definedName name="_xlnm.Print_Area" localSheetId="10">'BALANCE SHEET'!$A$1:$E$39</definedName>
    <definedName name="_xlnm.Print_Area" localSheetId="9">'BELOW THE LINE'!$A$1:$F$21</definedName>
    <definedName name="_xlnm.Print_Area" localSheetId="5">'DETAILS CRE.'!$A$1:$G$128</definedName>
    <definedName name="_xlnm.Print_Area" localSheetId="3">'MAIN SUM CRED'!$A$1:$G$15</definedName>
    <definedName name="_xlnm.Print_Area" localSheetId="6">'MAIN SUM. EXP.'!$A$1:$G$21</definedName>
    <definedName name="_xlnm.Print_Area" localSheetId="0">'REC. &amp; PAY'!$A$1:$H$37</definedName>
    <definedName name="_xlnm.Print_Area" localSheetId="2">'REV. &amp; EXP.'!$A$1:$H$38</definedName>
    <definedName name="_xlnm.Print_Area" localSheetId="1">SCHEDULES!$A$1:$E$32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3" l="1"/>
  <c r="G17" i="4"/>
  <c r="H10" i="1"/>
  <c r="D128" i="5"/>
  <c r="E128" i="5"/>
  <c r="F128" i="5"/>
  <c r="G128" i="5"/>
  <c r="C128" i="5"/>
  <c r="G124" i="5"/>
  <c r="G18" i="6"/>
  <c r="G81" i="7"/>
  <c r="G389" i="8"/>
  <c r="C23" i="5" l="1"/>
  <c r="D38" i="11" l="1"/>
  <c r="G95" i="8" l="1"/>
  <c r="C370" i="8"/>
  <c r="C28" i="7" s="1"/>
  <c r="G370" i="8" l="1"/>
  <c r="E370" i="8"/>
  <c r="D370" i="8"/>
  <c r="F370" i="8" l="1"/>
  <c r="H25" i="2"/>
  <c r="H25" i="1" l="1"/>
  <c r="A3" i="8"/>
  <c r="A3" i="7"/>
  <c r="A3" i="6"/>
  <c r="A3" i="5"/>
  <c r="A3" i="4"/>
  <c r="A3" i="3"/>
  <c r="A3" i="2"/>
  <c r="A3" i="14"/>
  <c r="A3" i="11"/>
  <c r="A3" i="12"/>
  <c r="A3" i="1"/>
  <c r="E117" i="5"/>
  <c r="G109" i="5"/>
  <c r="G108" i="5"/>
  <c r="E110" i="5"/>
  <c r="E109" i="5"/>
  <c r="E108" i="5"/>
  <c r="G99" i="5"/>
  <c r="G94" i="5"/>
  <c r="E101" i="5"/>
  <c r="E100" i="5"/>
  <c r="E99" i="5"/>
  <c r="E98" i="5"/>
  <c r="E97" i="5"/>
  <c r="E96" i="5"/>
  <c r="E95" i="5"/>
  <c r="E94" i="5"/>
  <c r="E93" i="5"/>
  <c r="E92" i="5"/>
  <c r="G83" i="5"/>
  <c r="G80" i="5"/>
  <c r="G79" i="5"/>
  <c r="G78" i="5"/>
  <c r="G74" i="5"/>
  <c r="G73" i="5"/>
  <c r="G71" i="5"/>
  <c r="G67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G62" i="5"/>
  <c r="E62" i="5"/>
  <c r="E55" i="5"/>
  <c r="E54" i="5"/>
  <c r="E53" i="5"/>
  <c r="G52" i="5"/>
  <c r="E52" i="5"/>
  <c r="G43" i="5"/>
  <c r="G42" i="5"/>
  <c r="E45" i="5"/>
  <c r="E44" i="5"/>
  <c r="E43" i="5"/>
  <c r="E42" i="5"/>
  <c r="E41" i="5"/>
  <c r="G31" i="5"/>
  <c r="G30" i="5"/>
  <c r="G29" i="5"/>
  <c r="G28" i="5"/>
  <c r="G27" i="5"/>
  <c r="E32" i="5"/>
  <c r="E31" i="5"/>
  <c r="E30" i="5"/>
  <c r="E29" i="5"/>
  <c r="E28" i="5"/>
  <c r="E27" i="5"/>
  <c r="E26" i="5"/>
  <c r="E25" i="5"/>
  <c r="E24" i="5"/>
  <c r="E23" i="5"/>
  <c r="E22" i="5"/>
  <c r="E12" i="5"/>
  <c r="E11" i="5"/>
  <c r="G381" i="8"/>
  <c r="G379" i="8"/>
  <c r="G378" i="8"/>
  <c r="G371" i="8"/>
  <c r="G354" i="8"/>
  <c r="G353" i="8"/>
  <c r="G348" i="8"/>
  <c r="G347" i="8"/>
  <c r="G335" i="8"/>
  <c r="G334" i="8"/>
  <c r="G322" i="8"/>
  <c r="G318" i="8"/>
  <c r="G317" i="8"/>
  <c r="G312" i="8"/>
  <c r="G311" i="8"/>
  <c r="G300" i="8"/>
  <c r="G295" i="8"/>
  <c r="G282" i="8"/>
  <c r="G276" i="8"/>
  <c r="G275" i="8"/>
  <c r="G274" i="8"/>
  <c r="G269" i="8"/>
  <c r="G268" i="8"/>
  <c r="G267" i="8"/>
  <c r="G251" i="8"/>
  <c r="G240" i="8"/>
  <c r="G237" i="8"/>
  <c r="G222" i="8"/>
  <c r="G221" i="8"/>
  <c r="G207" i="8"/>
  <c r="G206" i="8"/>
  <c r="G205" i="8"/>
  <c r="G194" i="8"/>
  <c r="G185" i="8"/>
  <c r="G180" i="8"/>
  <c r="G179" i="8"/>
  <c r="G178" i="8"/>
  <c r="G177" i="8"/>
  <c r="G172" i="8"/>
  <c r="G171" i="8"/>
  <c r="G170" i="8"/>
  <c r="G159" i="8"/>
  <c r="G154" i="8"/>
  <c r="G153" i="8"/>
  <c r="G136" i="8"/>
  <c r="G102" i="8"/>
  <c r="G101" i="8"/>
  <c r="G94" i="8"/>
  <c r="G92" i="8"/>
  <c r="G91" i="8"/>
  <c r="G90" i="8"/>
  <c r="G74" i="8"/>
  <c r="G68" i="8"/>
  <c r="G61" i="8"/>
  <c r="G48" i="8"/>
  <c r="G45" i="8"/>
  <c r="G44" i="8"/>
  <c r="G42" i="8"/>
  <c r="G40" i="8"/>
  <c r="G39" i="8"/>
  <c r="G37" i="8"/>
  <c r="G32" i="8"/>
  <c r="G20" i="8"/>
  <c r="E386" i="8"/>
  <c r="E381" i="8"/>
  <c r="E380" i="8"/>
  <c r="E379" i="8"/>
  <c r="E378" i="8"/>
  <c r="E373" i="8"/>
  <c r="E372" i="8"/>
  <c r="E371" i="8"/>
  <c r="E369" i="8"/>
  <c r="E364" i="8"/>
  <c r="E354" i="8"/>
  <c r="E353" i="8"/>
  <c r="E348" i="8"/>
  <c r="E347" i="8"/>
  <c r="E335" i="8"/>
  <c r="E334" i="8"/>
  <c r="E329" i="8"/>
  <c r="E324" i="8"/>
  <c r="E323" i="8"/>
  <c r="E322" i="8"/>
  <c r="E321" i="8"/>
  <c r="E320" i="8"/>
  <c r="E319" i="8"/>
  <c r="E318" i="8"/>
  <c r="E317" i="8"/>
  <c r="E312" i="8"/>
  <c r="E311" i="8"/>
  <c r="E310" i="8"/>
  <c r="E300" i="8"/>
  <c r="E295" i="8"/>
  <c r="E294" i="8"/>
  <c r="E283" i="8"/>
  <c r="E282" i="8"/>
  <c r="E276" i="8"/>
  <c r="E275" i="8"/>
  <c r="E274" i="8"/>
  <c r="E269" i="8"/>
  <c r="E268" i="8"/>
  <c r="E267" i="8"/>
  <c r="E266" i="8"/>
  <c r="E256" i="8"/>
  <c r="E251" i="8"/>
  <c r="E246" i="8"/>
  <c r="E241" i="8"/>
  <c r="E240" i="8"/>
  <c r="E239" i="8"/>
  <c r="E238" i="8"/>
  <c r="E237" i="8"/>
  <c r="E227" i="8"/>
  <c r="E222" i="8"/>
  <c r="E221" i="8"/>
  <c r="E216" i="8"/>
  <c r="E215" i="8"/>
  <c r="E214" i="8"/>
  <c r="E209" i="8"/>
  <c r="E208" i="8"/>
  <c r="E207" i="8"/>
  <c r="E206" i="8"/>
  <c r="E205" i="8"/>
  <c r="E194" i="8"/>
  <c r="E189" i="8"/>
  <c r="E188" i="8"/>
  <c r="E187" i="8"/>
  <c r="E186" i="8"/>
  <c r="E185" i="8"/>
  <c r="E180" i="8"/>
  <c r="E179" i="8"/>
  <c r="E178" i="8"/>
  <c r="E177" i="8"/>
  <c r="E172" i="8"/>
  <c r="E171" i="8"/>
  <c r="E170" i="8"/>
  <c r="E169" i="8"/>
  <c r="E159" i="8"/>
  <c r="E154" i="8"/>
  <c r="E153" i="8"/>
  <c r="E141" i="8"/>
  <c r="E136" i="8"/>
  <c r="E135" i="8"/>
  <c r="E134" i="8"/>
  <c r="E129" i="8"/>
  <c r="E119" i="8"/>
  <c r="E118" i="8"/>
  <c r="E113" i="8"/>
  <c r="E103" i="8"/>
  <c r="E102" i="8"/>
  <c r="E101" i="8"/>
  <c r="E100" i="8"/>
  <c r="E95" i="8"/>
  <c r="E94" i="8"/>
  <c r="E93" i="8"/>
  <c r="E92" i="8"/>
  <c r="E91" i="8"/>
  <c r="E90" i="8"/>
  <c r="E85" i="8"/>
  <c r="E75" i="8"/>
  <c r="E74" i="8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4" i="8"/>
  <c r="E53" i="8"/>
  <c r="E48" i="8"/>
  <c r="E47" i="8"/>
  <c r="E45" i="8"/>
  <c r="E44" i="8"/>
  <c r="E42" i="8"/>
  <c r="E41" i="8"/>
  <c r="E40" i="8"/>
  <c r="E39" i="8"/>
  <c r="E38" i="8"/>
  <c r="E37" i="8"/>
  <c r="E26" i="7" s="1"/>
  <c r="E36" i="8"/>
  <c r="E35" i="8"/>
  <c r="E34" i="8"/>
  <c r="E33" i="8"/>
  <c r="E32" i="8"/>
  <c r="E31" i="8"/>
  <c r="E30" i="8"/>
  <c r="E29" i="8"/>
  <c r="E28" i="8"/>
  <c r="E27" i="8"/>
  <c r="E26" i="8"/>
  <c r="E21" i="8"/>
  <c r="E20" i="8"/>
  <c r="E18" i="8"/>
  <c r="E17" i="8"/>
  <c r="E12" i="8"/>
  <c r="E12" i="7" l="1"/>
  <c r="E85" i="5"/>
  <c r="E84" i="5"/>
  <c r="E83" i="5"/>
  <c r="E82" i="5"/>
  <c r="E81" i="5"/>
  <c r="E80" i="5"/>
  <c r="E79" i="5"/>
  <c r="E78" i="5"/>
  <c r="C25" i="7" l="1"/>
  <c r="D386" i="8"/>
  <c r="D387" i="8" s="1"/>
  <c r="C387" i="8"/>
  <c r="F386" i="8" l="1"/>
  <c r="E387" i="8"/>
  <c r="E21" i="12"/>
  <c r="F387" i="8" l="1"/>
  <c r="D72" i="5"/>
  <c r="D71" i="5"/>
  <c r="F71" i="5" s="1"/>
  <c r="D73" i="5"/>
  <c r="F73" i="5"/>
  <c r="F72" i="5" l="1"/>
  <c r="D25" i="5"/>
  <c r="F25" i="5" s="1"/>
  <c r="D54" i="5" l="1"/>
  <c r="D65" i="5"/>
  <c r="F65" i="5" l="1"/>
  <c r="F54" i="5"/>
  <c r="D39" i="12"/>
  <c r="D53" i="5" l="1"/>
  <c r="D18" i="1"/>
  <c r="H24" i="1" l="1"/>
  <c r="H23" i="1"/>
  <c r="H24" i="2"/>
  <c r="H23" i="2"/>
  <c r="C21" i="7"/>
  <c r="C23" i="7"/>
  <c r="C67" i="7"/>
  <c r="C69" i="7" s="1"/>
  <c r="C20" i="7"/>
  <c r="C10" i="7"/>
  <c r="C56" i="8"/>
  <c r="C50" i="8"/>
  <c r="C23" i="8"/>
  <c r="C14" i="8"/>
  <c r="C26" i="7"/>
  <c r="D13" i="6" l="1"/>
  <c r="E13" i="6"/>
  <c r="D16" i="12" s="1"/>
  <c r="F13" i="6"/>
  <c r="G13" i="6"/>
  <c r="D12" i="6"/>
  <c r="E12" i="6"/>
  <c r="D15" i="12" s="1"/>
  <c r="F12" i="6"/>
  <c r="G12" i="6"/>
  <c r="C13" i="6"/>
  <c r="C12" i="6"/>
  <c r="C24" i="7"/>
  <c r="C76" i="7"/>
  <c r="C53" i="7"/>
  <c r="C55" i="7" s="1"/>
  <c r="C77" i="7"/>
  <c r="C60" i="7"/>
  <c r="C29" i="7"/>
  <c r="C27" i="7"/>
  <c r="C22" i="7"/>
  <c r="C12" i="7"/>
  <c r="C13" i="7"/>
  <c r="C11" i="7"/>
  <c r="C31" i="7" l="1"/>
  <c r="C15" i="7"/>
  <c r="C15" i="6"/>
  <c r="C62" i="7"/>
  <c r="C24" i="2"/>
  <c r="C24" i="1"/>
  <c r="F23" i="1"/>
  <c r="F23" i="2"/>
  <c r="E23" i="1"/>
  <c r="E23" i="2"/>
  <c r="D23" i="1"/>
  <c r="D23" i="2"/>
  <c r="F24" i="1"/>
  <c r="F24" i="2"/>
  <c r="E24" i="1"/>
  <c r="E24" i="2"/>
  <c r="D24" i="1"/>
  <c r="D24" i="2"/>
  <c r="C79" i="7"/>
  <c r="C23" i="1"/>
  <c r="C23" i="2"/>
  <c r="G23" i="1"/>
  <c r="G23" i="2"/>
  <c r="G24" i="1"/>
  <c r="G24" i="2"/>
  <c r="F53" i="5"/>
  <c r="D100" i="5"/>
  <c r="D99" i="5"/>
  <c r="D98" i="5"/>
  <c r="D84" i="5"/>
  <c r="F84" i="5" s="1"/>
  <c r="D30" i="5"/>
  <c r="F98" i="5" l="1"/>
  <c r="F100" i="5"/>
  <c r="F99" i="5"/>
  <c r="C27" i="2"/>
  <c r="C27" i="1"/>
  <c r="F30" i="5"/>
  <c r="C57" i="5"/>
  <c r="D41" i="5"/>
  <c r="D42" i="5"/>
  <c r="D43" i="5"/>
  <c r="D44" i="5"/>
  <c r="D45" i="5"/>
  <c r="C47" i="5"/>
  <c r="D52" i="5"/>
  <c r="D55" i="5"/>
  <c r="C14" i="5"/>
  <c r="D57" i="5" l="1"/>
  <c r="D25" i="4" s="1"/>
  <c r="E57" i="5"/>
  <c r="E25" i="4" s="1"/>
  <c r="F45" i="5"/>
  <c r="F43" i="5"/>
  <c r="F41" i="5"/>
  <c r="F55" i="5"/>
  <c r="D47" i="5"/>
  <c r="D24" i="4" s="1"/>
  <c r="F44" i="5"/>
  <c r="F42" i="5"/>
  <c r="F52" i="5"/>
  <c r="E47" i="5"/>
  <c r="E24" i="4" s="1"/>
  <c r="G302" i="8"/>
  <c r="G253" i="8"/>
  <c r="G196" i="8"/>
  <c r="G161" i="8"/>
  <c r="G53" i="7"/>
  <c r="E366" i="8"/>
  <c r="E331" i="8"/>
  <c r="E302" i="8"/>
  <c r="E258" i="8"/>
  <c r="E253" i="8"/>
  <c r="E248" i="8"/>
  <c r="E229" i="8"/>
  <c r="D221" i="8"/>
  <c r="F221" i="8" s="1"/>
  <c r="E196" i="8"/>
  <c r="E161" i="8"/>
  <c r="E143" i="8"/>
  <c r="E115" i="8"/>
  <c r="E22" i="7"/>
  <c r="E29" i="7"/>
  <c r="E53" i="7"/>
  <c r="E11" i="7"/>
  <c r="D379" i="8"/>
  <c r="D380" i="8"/>
  <c r="F380" i="8" s="1"/>
  <c r="D381" i="8"/>
  <c r="F381" i="8" s="1"/>
  <c r="D378" i="8"/>
  <c r="F378" i="8" s="1"/>
  <c r="D371" i="8"/>
  <c r="F371" i="8" s="1"/>
  <c r="D372" i="8"/>
  <c r="F372" i="8" s="1"/>
  <c r="D373" i="8"/>
  <c r="F373" i="8" s="1"/>
  <c r="D369" i="8"/>
  <c r="F369" i="8" s="1"/>
  <c r="D364" i="8"/>
  <c r="F364" i="8" s="1"/>
  <c r="F366" i="8" s="1"/>
  <c r="D354" i="8"/>
  <c r="D356" i="8" s="1"/>
  <c r="D353" i="8"/>
  <c r="F353" i="8" s="1"/>
  <c r="D348" i="8"/>
  <c r="F348" i="8" s="1"/>
  <c r="D347" i="8"/>
  <c r="F347" i="8" s="1"/>
  <c r="D335" i="8"/>
  <c r="D334" i="8"/>
  <c r="F334" i="8" s="1"/>
  <c r="D329" i="8"/>
  <c r="F329" i="8" s="1"/>
  <c r="F331" i="8" s="1"/>
  <c r="D318" i="8"/>
  <c r="F318" i="8" s="1"/>
  <c r="D319" i="8"/>
  <c r="F319" i="8" s="1"/>
  <c r="D320" i="8"/>
  <c r="F320" i="8" s="1"/>
  <c r="D321" i="8"/>
  <c r="D322" i="8"/>
  <c r="F322" i="8" s="1"/>
  <c r="D323" i="8"/>
  <c r="F323" i="8" s="1"/>
  <c r="D324" i="8"/>
  <c r="F324" i="8" s="1"/>
  <c r="D317" i="8"/>
  <c r="F317" i="8" s="1"/>
  <c r="D311" i="8"/>
  <c r="D312" i="8"/>
  <c r="D310" i="8"/>
  <c r="D300" i="8"/>
  <c r="F300" i="8" s="1"/>
  <c r="F302" i="8" s="1"/>
  <c r="D295" i="8"/>
  <c r="F295" i="8" s="1"/>
  <c r="D294" i="8"/>
  <c r="F294" i="8" s="1"/>
  <c r="D282" i="8"/>
  <c r="F282" i="8" s="1"/>
  <c r="D283" i="8"/>
  <c r="D281" i="8"/>
  <c r="D275" i="8"/>
  <c r="D276" i="8"/>
  <c r="D274" i="8"/>
  <c r="F274" i="8" s="1"/>
  <c r="D267" i="8"/>
  <c r="F267" i="8" s="1"/>
  <c r="D268" i="8"/>
  <c r="F268" i="8" s="1"/>
  <c r="D269" i="8"/>
  <c r="F269" i="8" s="1"/>
  <c r="D266" i="8"/>
  <c r="D256" i="8"/>
  <c r="F256" i="8" s="1"/>
  <c r="F258" i="8" s="1"/>
  <c r="D251" i="8"/>
  <c r="F251" i="8" s="1"/>
  <c r="F253" i="8" s="1"/>
  <c r="D246" i="8"/>
  <c r="D248" i="8" s="1"/>
  <c r="D238" i="8"/>
  <c r="D239" i="8"/>
  <c r="D240" i="8"/>
  <c r="D241" i="8"/>
  <c r="D237" i="8"/>
  <c r="D227" i="8"/>
  <c r="D222" i="8"/>
  <c r="D215" i="8"/>
  <c r="D216" i="8"/>
  <c r="D214" i="8"/>
  <c r="D206" i="8"/>
  <c r="D207" i="8"/>
  <c r="D208" i="8"/>
  <c r="D209" i="8"/>
  <c r="D205" i="8"/>
  <c r="D194" i="8"/>
  <c r="D186" i="8"/>
  <c r="D187" i="8"/>
  <c r="D188" i="8"/>
  <c r="D189" i="8"/>
  <c r="D185" i="8"/>
  <c r="D178" i="8"/>
  <c r="F178" i="8" s="1"/>
  <c r="D179" i="8"/>
  <c r="D180" i="8"/>
  <c r="F180" i="8" s="1"/>
  <c r="D177" i="8"/>
  <c r="D170" i="8"/>
  <c r="F170" i="8" s="1"/>
  <c r="D171" i="8"/>
  <c r="D172" i="8"/>
  <c r="F172" i="8" s="1"/>
  <c r="D169" i="8"/>
  <c r="D159" i="8"/>
  <c r="F159" i="8" s="1"/>
  <c r="F161" i="8" s="1"/>
  <c r="D154" i="8"/>
  <c r="D153" i="8"/>
  <c r="D141" i="8"/>
  <c r="D143" i="8" s="1"/>
  <c r="D135" i="8"/>
  <c r="D136" i="8"/>
  <c r="D134" i="8"/>
  <c r="D129" i="8"/>
  <c r="D131" i="8" s="1"/>
  <c r="D119" i="8"/>
  <c r="D118" i="8"/>
  <c r="D113" i="8"/>
  <c r="F113" i="8" s="1"/>
  <c r="F115" i="8" s="1"/>
  <c r="D101" i="8"/>
  <c r="D102" i="8"/>
  <c r="F102" i="8" s="1"/>
  <c r="D103" i="8"/>
  <c r="D100" i="8"/>
  <c r="F100" i="8" s="1"/>
  <c r="D91" i="8"/>
  <c r="D92" i="8"/>
  <c r="F92" i="8" s="1"/>
  <c r="D93" i="8"/>
  <c r="D94" i="8"/>
  <c r="F94" i="8" s="1"/>
  <c r="D95" i="8"/>
  <c r="D90" i="8"/>
  <c r="D85" i="8"/>
  <c r="D60" i="8"/>
  <c r="D61" i="8"/>
  <c r="D62" i="8"/>
  <c r="D63" i="8"/>
  <c r="D64" i="8"/>
  <c r="D65" i="8"/>
  <c r="D66" i="8"/>
  <c r="D22" i="7" s="1"/>
  <c r="D67" i="8"/>
  <c r="D68" i="8"/>
  <c r="D69" i="8"/>
  <c r="D70" i="8"/>
  <c r="D71" i="8"/>
  <c r="D72" i="8"/>
  <c r="D73" i="8"/>
  <c r="D74" i="8"/>
  <c r="D75" i="8"/>
  <c r="D59" i="8"/>
  <c r="F59" i="8" s="1"/>
  <c r="D54" i="8"/>
  <c r="F54" i="8" s="1"/>
  <c r="D53" i="8"/>
  <c r="F53" i="8" s="1"/>
  <c r="D27" i="8"/>
  <c r="D28" i="8"/>
  <c r="D29" i="8"/>
  <c r="D30" i="8"/>
  <c r="D31" i="8"/>
  <c r="D32" i="8"/>
  <c r="D33" i="8"/>
  <c r="D34" i="8"/>
  <c r="D35" i="8"/>
  <c r="D29" i="7" s="1"/>
  <c r="D36" i="8"/>
  <c r="D37" i="8"/>
  <c r="D26" i="7" s="1"/>
  <c r="D38" i="8"/>
  <c r="D39" i="8"/>
  <c r="D40" i="8"/>
  <c r="D41" i="8"/>
  <c r="D42" i="8"/>
  <c r="D43" i="8"/>
  <c r="D44" i="8"/>
  <c r="D45" i="8"/>
  <c r="D46" i="8"/>
  <c r="D47" i="8"/>
  <c r="D48" i="8"/>
  <c r="D26" i="8"/>
  <c r="D18" i="8"/>
  <c r="D11" i="7" s="1"/>
  <c r="D19" i="8"/>
  <c r="D13" i="7" s="1"/>
  <c r="D20" i="8"/>
  <c r="D53" i="7" s="1"/>
  <c r="D21" i="8"/>
  <c r="D17" i="8"/>
  <c r="D12" i="8"/>
  <c r="C383" i="8"/>
  <c r="C375" i="8"/>
  <c r="D366" i="8"/>
  <c r="C366" i="8"/>
  <c r="C356" i="8"/>
  <c r="C350" i="8"/>
  <c r="C337" i="8"/>
  <c r="C331" i="8"/>
  <c r="C326" i="8"/>
  <c r="C314" i="8"/>
  <c r="C302" i="8"/>
  <c r="C297" i="8"/>
  <c r="C304" i="8" s="1"/>
  <c r="C285" i="8"/>
  <c r="C278" i="8"/>
  <c r="C271" i="8"/>
  <c r="C258" i="8"/>
  <c r="C253" i="8"/>
  <c r="C248" i="8"/>
  <c r="C243" i="8"/>
  <c r="D229" i="8"/>
  <c r="C229" i="8"/>
  <c r="C224" i="8"/>
  <c r="C218" i="8"/>
  <c r="C211" i="8"/>
  <c r="D196" i="8"/>
  <c r="C196" i="8"/>
  <c r="C191" i="8"/>
  <c r="C182" i="8"/>
  <c r="C174" i="8"/>
  <c r="C161" i="8"/>
  <c r="C156" i="8"/>
  <c r="C143" i="8"/>
  <c r="C138" i="8"/>
  <c r="C131" i="8"/>
  <c r="C121" i="8"/>
  <c r="D115" i="8"/>
  <c r="C115" i="8"/>
  <c r="C105" i="8"/>
  <c r="C97" i="8"/>
  <c r="D87" i="8"/>
  <c r="C87" i="8"/>
  <c r="C77" i="8"/>
  <c r="C79" i="8" s="1"/>
  <c r="D224" i="8" l="1"/>
  <c r="D253" i="8"/>
  <c r="D297" i="8"/>
  <c r="D302" i="8"/>
  <c r="D350" i="8"/>
  <c r="D12" i="7"/>
  <c r="D28" i="7"/>
  <c r="D161" i="8"/>
  <c r="D10" i="7"/>
  <c r="D27" i="7"/>
  <c r="D20" i="7"/>
  <c r="D21" i="7"/>
  <c r="D25" i="7"/>
  <c r="D24" i="7"/>
  <c r="D156" i="8"/>
  <c r="F266" i="8"/>
  <c r="F271" i="8" s="1"/>
  <c r="F321" i="8"/>
  <c r="F326" i="8" s="1"/>
  <c r="D67" i="7"/>
  <c r="D105" i="8"/>
  <c r="D14" i="8"/>
  <c r="C163" i="8"/>
  <c r="D76" i="7"/>
  <c r="D23" i="7"/>
  <c r="D60" i="7"/>
  <c r="D15" i="6" s="1"/>
  <c r="D77" i="7"/>
  <c r="E24" i="7"/>
  <c r="E60" i="7"/>
  <c r="E15" i="6" s="1"/>
  <c r="D18" i="12" s="1"/>
  <c r="E77" i="7"/>
  <c r="E21" i="7"/>
  <c r="F26" i="8"/>
  <c r="F12" i="8"/>
  <c r="F85" i="8"/>
  <c r="F87" i="8" s="1"/>
  <c r="F118" i="8"/>
  <c r="F136" i="8"/>
  <c r="F206" i="8"/>
  <c r="F354" i="8"/>
  <c r="F356" i="8" s="1"/>
  <c r="D56" i="8"/>
  <c r="C260" i="8"/>
  <c r="F17" i="8"/>
  <c r="D121" i="8"/>
  <c r="D123" i="8" s="1"/>
  <c r="D383" i="8"/>
  <c r="F135" i="8"/>
  <c r="F222" i="8"/>
  <c r="F224" i="8" s="1"/>
  <c r="F310" i="8"/>
  <c r="F335" i="8"/>
  <c r="F337" i="8" s="1"/>
  <c r="F205" i="8"/>
  <c r="F237" i="8"/>
  <c r="E138" i="8"/>
  <c r="E383" i="8"/>
  <c r="G182" i="8"/>
  <c r="E87" i="8"/>
  <c r="F134" i="8"/>
  <c r="F153" i="8"/>
  <c r="F194" i="8"/>
  <c r="F196" i="8" s="1"/>
  <c r="F214" i="8"/>
  <c r="F227" i="8"/>
  <c r="F229" i="8" s="1"/>
  <c r="G224" i="8"/>
  <c r="G278" i="8"/>
  <c r="G337" i="8"/>
  <c r="G350" i="8"/>
  <c r="G356" i="8"/>
  <c r="F47" i="5"/>
  <c r="F24" i="4" s="1"/>
  <c r="E14" i="8"/>
  <c r="F20" i="8"/>
  <c r="F53" i="7" s="1"/>
  <c r="F18" i="8"/>
  <c r="F11" i="7" s="1"/>
  <c r="F48" i="8"/>
  <c r="F44" i="8"/>
  <c r="F42" i="8"/>
  <c r="F40" i="8"/>
  <c r="F38" i="8"/>
  <c r="F36" i="8"/>
  <c r="F34" i="8"/>
  <c r="F32" i="8"/>
  <c r="F30" i="8"/>
  <c r="F74" i="8"/>
  <c r="F72" i="8"/>
  <c r="F70" i="8"/>
  <c r="F68" i="8"/>
  <c r="F66" i="8"/>
  <c r="F22" i="7" s="1"/>
  <c r="F64" i="8"/>
  <c r="F62" i="8"/>
  <c r="F60" i="8"/>
  <c r="F189" i="8"/>
  <c r="F187" i="8"/>
  <c r="F209" i="8"/>
  <c r="F207" i="8"/>
  <c r="F215" i="8"/>
  <c r="F241" i="8"/>
  <c r="F276" i="8"/>
  <c r="F311" i="8"/>
  <c r="E56" i="8"/>
  <c r="E174" i="8"/>
  <c r="E218" i="8"/>
  <c r="E271" i="8"/>
  <c r="E278" i="8"/>
  <c r="E297" i="8"/>
  <c r="E304" i="8" s="1"/>
  <c r="E350" i="8"/>
  <c r="E356" i="8"/>
  <c r="E375" i="8"/>
  <c r="F57" i="5"/>
  <c r="F25" i="4" s="1"/>
  <c r="E314" i="8"/>
  <c r="E105" i="8"/>
  <c r="E121" i="8"/>
  <c r="E123" i="8" s="1"/>
  <c r="E182" i="8"/>
  <c r="F90" i="8"/>
  <c r="E97" i="8"/>
  <c r="E211" i="8"/>
  <c r="E224" i="8"/>
  <c r="E337" i="8"/>
  <c r="F21" i="8"/>
  <c r="F47" i="8"/>
  <c r="F45" i="8"/>
  <c r="F41" i="8"/>
  <c r="F39" i="8"/>
  <c r="F37" i="8"/>
  <c r="F35" i="8"/>
  <c r="F29" i="7" s="1"/>
  <c r="F31" i="8"/>
  <c r="F29" i="8"/>
  <c r="F27" i="8"/>
  <c r="F75" i="8"/>
  <c r="F73" i="8"/>
  <c r="F71" i="8"/>
  <c r="F69" i="8"/>
  <c r="F67" i="8"/>
  <c r="F65" i="8"/>
  <c r="F63" i="8"/>
  <c r="F61" i="8"/>
  <c r="F95" i="8"/>
  <c r="F93" i="8"/>
  <c r="F91" i="8"/>
  <c r="F103" i="8"/>
  <c r="F101" i="8"/>
  <c r="F169" i="8"/>
  <c r="F171" i="8"/>
  <c r="F179" i="8"/>
  <c r="F185" i="8"/>
  <c r="F186" i="8"/>
  <c r="F208" i="8"/>
  <c r="F216" i="8"/>
  <c r="F240" i="8"/>
  <c r="F238" i="8"/>
  <c r="F283" i="8"/>
  <c r="E326" i="8"/>
  <c r="F379" i="8"/>
  <c r="F383" i="8" s="1"/>
  <c r="C392" i="8"/>
  <c r="D375" i="8"/>
  <c r="F375" i="8"/>
  <c r="C358" i="8"/>
  <c r="F350" i="8"/>
  <c r="D337" i="8"/>
  <c r="D331" i="8"/>
  <c r="D326" i="8"/>
  <c r="C339" i="8"/>
  <c r="D314" i="8"/>
  <c r="F312" i="8"/>
  <c r="F297" i="8"/>
  <c r="F304" i="8" s="1"/>
  <c r="D285" i="8"/>
  <c r="D278" i="8"/>
  <c r="F275" i="8"/>
  <c r="C287" i="8"/>
  <c r="D271" i="8"/>
  <c r="D258" i="8"/>
  <c r="F246" i="8"/>
  <c r="F248" i="8" s="1"/>
  <c r="D243" i="8"/>
  <c r="D260" i="8" s="1"/>
  <c r="D218" i="8"/>
  <c r="C231" i="8"/>
  <c r="D211" i="8"/>
  <c r="D191" i="8"/>
  <c r="D182" i="8"/>
  <c r="C198" i="8"/>
  <c r="F177" i="8"/>
  <c r="D174" i="8"/>
  <c r="F141" i="8"/>
  <c r="F143" i="8" s="1"/>
  <c r="C145" i="8"/>
  <c r="D138" i="8"/>
  <c r="D145" i="8" s="1"/>
  <c r="F119" i="8"/>
  <c r="C123" i="8"/>
  <c r="C107" i="8"/>
  <c r="D97" i="8"/>
  <c r="D77" i="8"/>
  <c r="F56" i="8"/>
  <c r="D50" i="8"/>
  <c r="D23" i="8"/>
  <c r="E77" i="8"/>
  <c r="D358" i="8"/>
  <c r="E29" i="12"/>
  <c r="E11" i="12"/>
  <c r="E22" i="12" s="1"/>
  <c r="E38" i="12" s="1"/>
  <c r="E40" i="12" s="1"/>
  <c r="D25" i="11"/>
  <c r="D304" i="8" l="1"/>
  <c r="F26" i="7"/>
  <c r="F12" i="7"/>
  <c r="C395" i="8"/>
  <c r="D163" i="8"/>
  <c r="D31" i="7"/>
  <c r="E27" i="1"/>
  <c r="E27" i="2"/>
  <c r="D107" i="8"/>
  <c r="F121" i="8"/>
  <c r="F123" i="8" s="1"/>
  <c r="F138" i="8"/>
  <c r="F27" i="2"/>
  <c r="F27" i="1"/>
  <c r="F77" i="7"/>
  <c r="F60" i="7"/>
  <c r="F15" i="6" s="1"/>
  <c r="F24" i="7"/>
  <c r="F21" i="7"/>
  <c r="D392" i="8"/>
  <c r="D79" i="7"/>
  <c r="D17" i="6" s="1"/>
  <c r="E29" i="1" s="1"/>
  <c r="F14" i="8"/>
  <c r="G358" i="8"/>
  <c r="E392" i="8"/>
  <c r="F182" i="8"/>
  <c r="F211" i="8"/>
  <c r="F278" i="8"/>
  <c r="F358" i="8"/>
  <c r="F218" i="8"/>
  <c r="F174" i="8"/>
  <c r="F105" i="8"/>
  <c r="F97" i="8"/>
  <c r="E231" i="8"/>
  <c r="E107" i="8"/>
  <c r="E358" i="8"/>
  <c r="E339" i="8"/>
  <c r="F314" i="8"/>
  <c r="F339" i="8" s="1"/>
  <c r="D339" i="8"/>
  <c r="F392" i="8"/>
  <c r="D231" i="8"/>
  <c r="D287" i="8"/>
  <c r="D198" i="8"/>
  <c r="D79" i="8"/>
  <c r="D30" i="14"/>
  <c r="D32" i="14" s="1"/>
  <c r="D395" i="8" l="1"/>
  <c r="G27" i="2"/>
  <c r="G27" i="1"/>
  <c r="E29" i="2"/>
  <c r="F107" i="8"/>
  <c r="F231" i="8"/>
  <c r="A3" i="10"/>
  <c r="F13" i="10" l="1"/>
  <c r="F12" i="10"/>
  <c r="F11" i="10"/>
  <c r="F10" i="10"/>
  <c r="F9" i="10"/>
  <c r="B17" i="10"/>
  <c r="B16" i="10"/>
  <c r="B15" i="10"/>
  <c r="B14" i="10"/>
  <c r="B13" i="10"/>
  <c r="B12" i="10"/>
  <c r="B9" i="10"/>
  <c r="C39" i="12" l="1"/>
  <c r="C33" i="12"/>
  <c r="C34" i="12"/>
  <c r="C32" i="12"/>
  <c r="C27" i="12"/>
  <c r="C10" i="12"/>
  <c r="D35" i="12"/>
  <c r="C26" i="11"/>
  <c r="E27" i="11"/>
  <c r="E19" i="11"/>
  <c r="D18" i="11"/>
  <c r="C18" i="11" s="1"/>
  <c r="D17" i="11"/>
  <c r="C17" i="11" s="1"/>
  <c r="D16" i="11"/>
  <c r="C16" i="11" s="1"/>
  <c r="D15" i="11"/>
  <c r="C15" i="11" s="1"/>
  <c r="E12" i="11"/>
  <c r="D11" i="11"/>
  <c r="C11" i="11" s="1"/>
  <c r="D31" i="2"/>
  <c r="D10" i="2"/>
  <c r="D11" i="2"/>
  <c r="D12" i="2"/>
  <c r="D13" i="2"/>
  <c r="D14" i="2"/>
  <c r="D15" i="2"/>
  <c r="D16" i="2"/>
  <c r="D9" i="2"/>
  <c r="F34" i="1"/>
  <c r="F39" i="1"/>
  <c r="C47" i="7"/>
  <c r="C38" i="7"/>
  <c r="E38" i="7"/>
  <c r="C10" i="4"/>
  <c r="C34" i="5"/>
  <c r="C12" i="1"/>
  <c r="C12" i="2" s="1"/>
  <c r="C119" i="5"/>
  <c r="C16" i="1" s="1"/>
  <c r="C16" i="2" s="1"/>
  <c r="C87" i="5"/>
  <c r="D64" i="5"/>
  <c r="D66" i="5"/>
  <c r="D67" i="5"/>
  <c r="D68" i="5"/>
  <c r="D69" i="5"/>
  <c r="D70" i="5"/>
  <c r="D74" i="5"/>
  <c r="D75" i="5"/>
  <c r="D76" i="5"/>
  <c r="D77" i="5"/>
  <c r="D78" i="5"/>
  <c r="D79" i="5"/>
  <c r="D80" i="5"/>
  <c r="D81" i="5"/>
  <c r="D82" i="5"/>
  <c r="D83" i="5"/>
  <c r="D85" i="5"/>
  <c r="D63" i="5"/>
  <c r="D62" i="5"/>
  <c r="C103" i="5"/>
  <c r="C14" i="1" s="1"/>
  <c r="C14" i="2" s="1"/>
  <c r="D93" i="5"/>
  <c r="D94" i="5"/>
  <c r="D95" i="5"/>
  <c r="D96" i="5"/>
  <c r="D97" i="5"/>
  <c r="D101" i="5"/>
  <c r="D92" i="5"/>
  <c r="C112" i="5"/>
  <c r="C28" i="4" s="1"/>
  <c r="D109" i="5"/>
  <c r="D110" i="5"/>
  <c r="D108" i="5"/>
  <c r="E119" i="5"/>
  <c r="D117" i="5"/>
  <c r="D23" i="5"/>
  <c r="D24" i="5"/>
  <c r="D26" i="5"/>
  <c r="D27" i="5"/>
  <c r="D28" i="5"/>
  <c r="D29" i="5"/>
  <c r="D31" i="5"/>
  <c r="D32" i="5"/>
  <c r="D22" i="5"/>
  <c r="D12" i="5"/>
  <c r="D11" i="5"/>
  <c r="D103" i="5" l="1"/>
  <c r="D27" i="4" s="1"/>
  <c r="D18" i="2"/>
  <c r="D33" i="2" s="1"/>
  <c r="C35" i="12"/>
  <c r="D34" i="5"/>
  <c r="F16" i="1"/>
  <c r="F16" i="2" s="1"/>
  <c r="E29" i="4"/>
  <c r="E34" i="5"/>
  <c r="E103" i="5"/>
  <c r="E27" i="4" s="1"/>
  <c r="D14" i="5"/>
  <c r="E14" i="5"/>
  <c r="C25" i="4"/>
  <c r="C122" i="5"/>
  <c r="C11" i="3" s="1"/>
  <c r="E34" i="11"/>
  <c r="E38" i="11" s="1"/>
  <c r="D37" i="11" s="1"/>
  <c r="C37" i="11" s="1"/>
  <c r="D12" i="11"/>
  <c r="C36" i="5"/>
  <c r="C10" i="3" s="1"/>
  <c r="F29" i="5"/>
  <c r="E12" i="1"/>
  <c r="F68" i="5"/>
  <c r="F62" i="5"/>
  <c r="C17" i="4"/>
  <c r="D17" i="4" s="1"/>
  <c r="D19" i="4" s="1"/>
  <c r="C13" i="1"/>
  <c r="C13" i="2" s="1"/>
  <c r="C29" i="4"/>
  <c r="D112" i="5"/>
  <c r="D28" i="4" s="1"/>
  <c r="F110" i="5"/>
  <c r="F109" i="5"/>
  <c r="C15" i="1"/>
  <c r="C15" i="2" s="1"/>
  <c r="F101" i="5"/>
  <c r="F97" i="5"/>
  <c r="F96" i="5"/>
  <c r="F94" i="5"/>
  <c r="E14" i="1"/>
  <c r="E14" i="2" s="1"/>
  <c r="C27" i="4"/>
  <c r="F93" i="5"/>
  <c r="F92" i="5"/>
  <c r="F77" i="5"/>
  <c r="F67" i="5"/>
  <c r="F81" i="5"/>
  <c r="D87" i="5"/>
  <c r="D26" i="4" s="1"/>
  <c r="F64" i="5"/>
  <c r="C26" i="4"/>
  <c r="C24" i="4"/>
  <c r="C11" i="1"/>
  <c r="C11" i="2" s="1"/>
  <c r="E11" i="1"/>
  <c r="E11" i="2" s="1"/>
  <c r="F32" i="5"/>
  <c r="F31" i="5"/>
  <c r="F28" i="5"/>
  <c r="F27" i="5"/>
  <c r="F22" i="5"/>
  <c r="F26" i="5"/>
  <c r="F24" i="5"/>
  <c r="C10" i="1"/>
  <c r="C10" i="2" s="1"/>
  <c r="F23" i="5"/>
  <c r="C12" i="4"/>
  <c r="C16" i="5"/>
  <c r="C9" i="1"/>
  <c r="C9" i="2" s="1"/>
  <c r="C9" i="11"/>
  <c r="C19" i="11"/>
  <c r="C10" i="11"/>
  <c r="B10" i="10"/>
  <c r="D19" i="11"/>
  <c r="D27" i="11"/>
  <c r="D32" i="11" s="1"/>
  <c r="C27" i="11"/>
  <c r="F117" i="5"/>
  <c r="F119" i="5" s="1"/>
  <c r="F29" i="4" s="1"/>
  <c r="F74" i="5"/>
  <c r="F69" i="5"/>
  <c r="D15" i="7"/>
  <c r="C17" i="6"/>
  <c r="G55" i="7"/>
  <c r="G14" i="6" s="1"/>
  <c r="C14" i="6"/>
  <c r="C16" i="6"/>
  <c r="D47" i="7"/>
  <c r="D55" i="7"/>
  <c r="D14" i="6" s="1"/>
  <c r="E26" i="1" s="1"/>
  <c r="F108" i="5"/>
  <c r="E112" i="5"/>
  <c r="E28" i="4" s="1"/>
  <c r="G38" i="7"/>
  <c r="D38" i="7"/>
  <c r="G47" i="7"/>
  <c r="C10" i="6"/>
  <c r="F12" i="5"/>
  <c r="F78" i="5"/>
  <c r="F82" i="5"/>
  <c r="D119" i="5"/>
  <c r="F95" i="5"/>
  <c r="F75" i="5"/>
  <c r="F79" i="5"/>
  <c r="F83" i="5"/>
  <c r="F11" i="5"/>
  <c r="F66" i="5"/>
  <c r="F70" i="5"/>
  <c r="F76" i="5"/>
  <c r="F80" i="5"/>
  <c r="F85" i="5"/>
  <c r="D21" i="11" l="1"/>
  <c r="D34" i="11" s="1"/>
  <c r="C26" i="1"/>
  <c r="C26" i="2"/>
  <c r="C29" i="2"/>
  <c r="C29" i="1"/>
  <c r="E16" i="1"/>
  <c r="E16" i="2" s="1"/>
  <c r="D29" i="4"/>
  <c r="D31" i="4" s="1"/>
  <c r="C22" i="1"/>
  <c r="C22" i="2"/>
  <c r="C28" i="1"/>
  <c r="C28" i="2"/>
  <c r="D16" i="5"/>
  <c r="D10" i="4"/>
  <c r="D12" i="4" s="1"/>
  <c r="H26" i="2"/>
  <c r="H26" i="1"/>
  <c r="E16" i="5"/>
  <c r="E9" i="3" s="1"/>
  <c r="E10" i="4"/>
  <c r="C12" i="11"/>
  <c r="E26" i="2"/>
  <c r="D9" i="6"/>
  <c r="E21" i="1" s="1"/>
  <c r="E12" i="2"/>
  <c r="C9" i="6"/>
  <c r="C83" i="7"/>
  <c r="F34" i="5"/>
  <c r="F103" i="5"/>
  <c r="F27" i="4" s="1"/>
  <c r="F14" i="5"/>
  <c r="C19" i="4"/>
  <c r="F77" i="8"/>
  <c r="E15" i="1"/>
  <c r="E15" i="2" s="1"/>
  <c r="D122" i="5"/>
  <c r="F112" i="5"/>
  <c r="F28" i="4" s="1"/>
  <c r="E13" i="1"/>
  <c r="E13" i="2" s="1"/>
  <c r="C31" i="4"/>
  <c r="C18" i="2"/>
  <c r="C18" i="1"/>
  <c r="D36" i="5"/>
  <c r="D10" i="3" s="1"/>
  <c r="E10" i="1"/>
  <c r="E10" i="2" s="1"/>
  <c r="C9" i="3"/>
  <c r="C13" i="3" s="1"/>
  <c r="E9" i="1"/>
  <c r="E9" i="2" s="1"/>
  <c r="C34" i="11"/>
  <c r="D36" i="11" s="1"/>
  <c r="C36" i="11" s="1"/>
  <c r="D69" i="7"/>
  <c r="D16" i="6" s="1"/>
  <c r="E28" i="1" s="1"/>
  <c r="F47" i="7"/>
  <c r="F55" i="7"/>
  <c r="F14" i="6" s="1"/>
  <c r="D62" i="7"/>
  <c r="D10" i="6"/>
  <c r="E22" i="1" s="1"/>
  <c r="E55" i="7"/>
  <c r="E14" i="6" s="1"/>
  <c r="C15" i="12"/>
  <c r="E47" i="7"/>
  <c r="F9" i="1"/>
  <c r="F15" i="1"/>
  <c r="F12" i="1"/>
  <c r="C16" i="12"/>
  <c r="C18" i="12"/>
  <c r="E62" i="7"/>
  <c r="F11" i="1"/>
  <c r="F14" i="1"/>
  <c r="E36" i="5"/>
  <c r="E10" i="3" s="1"/>
  <c r="D8" i="12" s="1"/>
  <c r="C8" i="12" s="1"/>
  <c r="F10" i="1"/>
  <c r="E17" i="4"/>
  <c r="F38" i="7"/>
  <c r="G16" i="1" l="1"/>
  <c r="G16" i="2" s="1"/>
  <c r="D33" i="4"/>
  <c r="C21" i="1"/>
  <c r="C31" i="1" s="1"/>
  <c r="C33" i="1" s="1"/>
  <c r="C21" i="2"/>
  <c r="C31" i="2" s="1"/>
  <c r="C33" i="2" s="1"/>
  <c r="D83" i="7"/>
  <c r="G26" i="2"/>
  <c r="G26" i="1"/>
  <c r="F16" i="5"/>
  <c r="F9" i="3" s="1"/>
  <c r="F10" i="4"/>
  <c r="F12" i="4" s="1"/>
  <c r="F26" i="2"/>
  <c r="F26" i="1"/>
  <c r="E18" i="1"/>
  <c r="E28" i="2"/>
  <c r="E22" i="2"/>
  <c r="E21" i="2"/>
  <c r="D31" i="1"/>
  <c r="D33" i="1" s="1"/>
  <c r="D17" i="12"/>
  <c r="C17" i="12" s="1"/>
  <c r="C33" i="4"/>
  <c r="D11" i="3"/>
  <c r="F36" i="5"/>
  <c r="F10" i="3" s="1"/>
  <c r="E18" i="2"/>
  <c r="D9" i="3"/>
  <c r="C20" i="6"/>
  <c r="E19" i="4"/>
  <c r="F17" i="4"/>
  <c r="F19" i="4" s="1"/>
  <c r="G12" i="1"/>
  <c r="F12" i="2"/>
  <c r="E12" i="4"/>
  <c r="F62" i="7"/>
  <c r="F11" i="2"/>
  <c r="G11" i="1"/>
  <c r="G11" i="2" s="1"/>
  <c r="F10" i="2"/>
  <c r="G10" i="1"/>
  <c r="G10" i="2" s="1"/>
  <c r="F15" i="2"/>
  <c r="G15" i="1"/>
  <c r="G15" i="2" s="1"/>
  <c r="F9" i="2"/>
  <c r="G9" i="1"/>
  <c r="F14" i="2"/>
  <c r="G14" i="1"/>
  <c r="G14" i="2" s="1"/>
  <c r="C28" i="12" l="1"/>
  <c r="D29" i="12"/>
  <c r="G12" i="2"/>
  <c r="D13" i="3"/>
  <c r="D20" i="6"/>
  <c r="G9" i="2"/>
  <c r="E27" i="7" l="1"/>
  <c r="F33" i="8" l="1"/>
  <c r="F28" i="8"/>
  <c r="F27" i="7" s="1"/>
  <c r="E31" i="1" l="1"/>
  <c r="E33" i="1" s="1"/>
  <c r="E31" i="2"/>
  <c r="E33" i="2" s="1"/>
  <c r="D43" i="11" l="1"/>
  <c r="C38" i="11"/>
  <c r="C26" i="12" l="1"/>
  <c r="C29" i="12" s="1"/>
  <c r="C36" i="12" s="1"/>
  <c r="D36" i="12"/>
  <c r="G156" i="8" l="1"/>
  <c r="G163" i="8" s="1"/>
  <c r="E25" i="7"/>
  <c r="F154" i="8" l="1"/>
  <c r="F25" i="7" s="1"/>
  <c r="E156" i="8"/>
  <c r="E163" i="8" s="1"/>
  <c r="F156" i="8" l="1"/>
  <c r="F163" i="8" s="1"/>
  <c r="E243" i="8" l="1"/>
  <c r="E260" i="8" s="1"/>
  <c r="F239" i="8"/>
  <c r="E20" i="7"/>
  <c r="E67" i="7"/>
  <c r="E69" i="7" s="1"/>
  <c r="E16" i="6" s="1"/>
  <c r="D19" i="12" s="1"/>
  <c r="C19" i="12" s="1"/>
  <c r="F188" i="8"/>
  <c r="E191" i="8"/>
  <c r="E198" i="8" s="1"/>
  <c r="F129" i="8"/>
  <c r="E10" i="7"/>
  <c r="E131" i="8"/>
  <c r="E145" i="8" s="1"/>
  <c r="F20" i="7" l="1"/>
  <c r="F243" i="8"/>
  <c r="F260" i="8" s="1"/>
  <c r="F67" i="7"/>
  <c r="F69" i="7" s="1"/>
  <c r="F16" i="6" s="1"/>
  <c r="F191" i="8"/>
  <c r="F198" i="8" s="1"/>
  <c r="F28" i="2"/>
  <c r="F28" i="1"/>
  <c r="F131" i="8"/>
  <c r="F145" i="8" s="1"/>
  <c r="F10" i="7"/>
  <c r="G28" i="1" l="1"/>
  <c r="G28" i="2"/>
  <c r="G31" i="8" l="1"/>
  <c r="G35" i="8"/>
  <c r="G29" i="7" s="1"/>
  <c r="G32" i="5"/>
  <c r="G141" i="8"/>
  <c r="G143" i="8" s="1"/>
  <c r="G246" i="8"/>
  <c r="G248" i="8" s="1"/>
  <c r="G386" i="8"/>
  <c r="G387" i="8" s="1"/>
  <c r="G26" i="5"/>
  <c r="G25" i="5"/>
  <c r="G23" i="5"/>
  <c r="G110" i="5"/>
  <c r="G112" i="5" s="1"/>
  <c r="G72" i="5"/>
  <c r="G380" i="8"/>
  <c r="G383" i="8" s="1"/>
  <c r="G364" i="8"/>
  <c r="G366" i="8" s="1"/>
  <c r="G321" i="8"/>
  <c r="G320" i="8"/>
  <c r="G310" i="8"/>
  <c r="G314" i="8" s="1"/>
  <c r="G266" i="8"/>
  <c r="G271" i="8" s="1"/>
  <c r="G238" i="8"/>
  <c r="G189" i="8"/>
  <c r="G188" i="8"/>
  <c r="G186" i="8"/>
  <c r="G169" i="8"/>
  <c r="G174" i="8" s="1"/>
  <c r="G134" i="8"/>
  <c r="G119" i="8"/>
  <c r="G118" i="8"/>
  <c r="G113" i="8"/>
  <c r="G115" i="8" s="1"/>
  <c r="G103" i="8"/>
  <c r="G100" i="8"/>
  <c r="G72" i="8"/>
  <c r="G60" i="7" s="1"/>
  <c r="G65" i="8"/>
  <c r="G63" i="8"/>
  <c r="G54" i="8"/>
  <c r="G53" i="8"/>
  <c r="G47" i="8"/>
  <c r="G38" i="8"/>
  <c r="G36" i="8"/>
  <c r="G34" i="8"/>
  <c r="G30" i="8"/>
  <c r="G29" i="8"/>
  <c r="G26" i="8"/>
  <c r="G18" i="8"/>
  <c r="G11" i="7" s="1"/>
  <c r="G12" i="8"/>
  <c r="G98" i="5"/>
  <c r="G97" i="5"/>
  <c r="G96" i="5"/>
  <c r="G95" i="5"/>
  <c r="G92" i="5"/>
  <c r="G75" i="5"/>
  <c r="G65" i="5"/>
  <c r="G64" i="5"/>
  <c r="G54" i="5"/>
  <c r="G24" i="5"/>
  <c r="G22" i="5"/>
  <c r="G12" i="5"/>
  <c r="G11" i="5"/>
  <c r="G75" i="8"/>
  <c r="G70" i="8"/>
  <c r="G66" i="8"/>
  <c r="G22" i="7" s="1"/>
  <c r="G67" i="8"/>
  <c r="G59" i="8"/>
  <c r="G21" i="8"/>
  <c r="G101" i="5"/>
  <c r="G76" i="5"/>
  <c r="G53" i="5"/>
  <c r="G71" i="8"/>
  <c r="G93" i="5"/>
  <c r="G241" i="8"/>
  <c r="G69" i="8"/>
  <c r="G66" i="5"/>
  <c r="G44" i="5"/>
  <c r="G329" i="8"/>
  <c r="G331" i="8" s="1"/>
  <c r="G324" i="8"/>
  <c r="G209" i="8"/>
  <c r="G208" i="8"/>
  <c r="G187" i="8"/>
  <c r="G93" i="8"/>
  <c r="G62" i="8"/>
  <c r="G28" i="8"/>
  <c r="G27" i="8"/>
  <c r="G81" i="5"/>
  <c r="G45" i="5"/>
  <c r="G373" i="8"/>
  <c r="G227" i="8"/>
  <c r="G229" i="8" s="1"/>
  <c r="G69" i="5"/>
  <c r="G68" i="5"/>
  <c r="G323" i="8"/>
  <c r="G319" i="8"/>
  <c r="G135" i="8"/>
  <c r="G41" i="8"/>
  <c r="G33" i="8"/>
  <c r="G17" i="8"/>
  <c r="G117" i="5"/>
  <c r="G119" i="5" s="1"/>
  <c r="G283" i="8"/>
  <c r="G256" i="8"/>
  <c r="G258" i="8" s="1"/>
  <c r="G215" i="8"/>
  <c r="G214" i="8"/>
  <c r="G77" i="5"/>
  <c r="G239" i="8"/>
  <c r="G129" i="8"/>
  <c r="G131" i="8" s="1"/>
  <c r="G294" i="8"/>
  <c r="G297" i="8" s="1"/>
  <c r="G304" i="8" s="1"/>
  <c r="G216" i="8"/>
  <c r="G60" i="8"/>
  <c r="G372" i="8"/>
  <c r="G85" i="8"/>
  <c r="G87" i="8" s="1"/>
  <c r="G73" i="8"/>
  <c r="G26" i="7" s="1"/>
  <c r="G64" i="8"/>
  <c r="G100" i="5"/>
  <c r="G85" i="5"/>
  <c r="G84" i="5"/>
  <c r="G82" i="5"/>
  <c r="G70" i="5"/>
  <c r="G369" i="8"/>
  <c r="G55" i="5"/>
  <c r="G41" i="5"/>
  <c r="G12" i="7" l="1"/>
  <c r="G47" i="5"/>
  <c r="H11" i="1" s="1"/>
  <c r="H11" i="2" s="1"/>
  <c r="G14" i="5"/>
  <c r="G10" i="4" s="1"/>
  <c r="G12" i="4" s="1"/>
  <c r="G34" i="5"/>
  <c r="G19" i="4" s="1"/>
  <c r="G56" i="8"/>
  <c r="G121" i="8"/>
  <c r="G123" i="8" s="1"/>
  <c r="G326" i="8"/>
  <c r="G339" i="8" s="1"/>
  <c r="G21" i="7"/>
  <c r="G218" i="8"/>
  <c r="G77" i="7"/>
  <c r="G105" i="8"/>
  <c r="G27" i="7"/>
  <c r="G103" i="5"/>
  <c r="G20" i="7"/>
  <c r="G62" i="7"/>
  <c r="G15" i="6"/>
  <c r="G191" i="8"/>
  <c r="G198" i="8" s="1"/>
  <c r="G281" i="8"/>
  <c r="G285" i="8" s="1"/>
  <c r="G287" i="8" s="1"/>
  <c r="E281" i="8"/>
  <c r="E28" i="7" s="1"/>
  <c r="H16" i="1"/>
  <c r="H16" i="2" s="1"/>
  <c r="G29" i="4"/>
  <c r="G67" i="7"/>
  <c r="G69" i="7" s="1"/>
  <c r="G16" i="6" s="1"/>
  <c r="G57" i="5"/>
  <c r="G77" i="8"/>
  <c r="G14" i="8"/>
  <c r="G10" i="7"/>
  <c r="G24" i="7"/>
  <c r="G46" i="8"/>
  <c r="G23" i="7" s="1"/>
  <c r="E46" i="8"/>
  <c r="G25" i="7"/>
  <c r="G375" i="8"/>
  <c r="G392" i="8" s="1"/>
  <c r="G97" i="8"/>
  <c r="G107" i="8" s="1"/>
  <c r="G211" i="8"/>
  <c r="G138" i="8"/>
  <c r="G145" i="8" s="1"/>
  <c r="E63" i="5"/>
  <c r="G63" i="5"/>
  <c r="G87" i="5" s="1"/>
  <c r="E43" i="8"/>
  <c r="G43" i="8"/>
  <c r="G76" i="7" s="1"/>
  <c r="G79" i="7" s="1"/>
  <c r="G17" i="6" s="1"/>
  <c r="H15" i="1"/>
  <c r="H15" i="2" s="1"/>
  <c r="G28" i="4"/>
  <c r="G243" i="8"/>
  <c r="G260" i="8" s="1"/>
  <c r="E19" i="8"/>
  <c r="G19" i="8"/>
  <c r="G13" i="7" s="1"/>
  <c r="H9" i="1" l="1"/>
  <c r="G36" i="5"/>
  <c r="G24" i="4"/>
  <c r="H10" i="2"/>
  <c r="G28" i="7"/>
  <c r="G31" i="7" s="1"/>
  <c r="G10" i="6" s="1"/>
  <c r="G16" i="5"/>
  <c r="G9" i="3" s="1"/>
  <c r="G122" i="5"/>
  <c r="G11" i="3" s="1"/>
  <c r="G231" i="8"/>
  <c r="G15" i="7"/>
  <c r="G9" i="6" s="1"/>
  <c r="G50" i="8"/>
  <c r="E13" i="7"/>
  <c r="E15" i="7" s="1"/>
  <c r="F19" i="8"/>
  <c r="E23" i="8"/>
  <c r="E87" i="5"/>
  <c r="F63" i="5"/>
  <c r="F87" i="5" s="1"/>
  <c r="E23" i="7"/>
  <c r="F46" i="8"/>
  <c r="F23" i="7" s="1"/>
  <c r="G27" i="4"/>
  <c r="H14" i="1"/>
  <c r="H14" i="2" s="1"/>
  <c r="H9" i="2"/>
  <c r="F281" i="8"/>
  <c r="F28" i="7" s="1"/>
  <c r="E285" i="8"/>
  <c r="E287" i="8" s="1"/>
  <c r="H27" i="1"/>
  <c r="H27" i="2"/>
  <c r="G23" i="8"/>
  <c r="H29" i="1"/>
  <c r="H29" i="2"/>
  <c r="G25" i="4"/>
  <c r="H12" i="1"/>
  <c r="H12" i="2" s="1"/>
  <c r="G26" i="4"/>
  <c r="H13" i="1"/>
  <c r="H13" i="2" s="1"/>
  <c r="E76" i="7"/>
  <c r="E79" i="7" s="1"/>
  <c r="E17" i="6" s="1"/>
  <c r="F43" i="8"/>
  <c r="E50" i="8"/>
  <c r="H28" i="2"/>
  <c r="H28" i="1"/>
  <c r="E79" i="8" l="1"/>
  <c r="E395" i="8" s="1"/>
  <c r="G13" i="3"/>
  <c r="G79" i="8"/>
  <c r="G395" i="8" s="1"/>
  <c r="G31" i="4"/>
  <c r="G33" i="4" s="1"/>
  <c r="H22" i="2"/>
  <c r="H22" i="1"/>
  <c r="E31" i="7"/>
  <c r="E10" i="6" s="1"/>
  <c r="F13" i="7"/>
  <c r="F15" i="7" s="1"/>
  <c r="F23" i="8"/>
  <c r="D20" i="12"/>
  <c r="C20" i="12" s="1"/>
  <c r="F29" i="2"/>
  <c r="F29" i="1"/>
  <c r="F285" i="8"/>
  <c r="F287" i="8" s="1"/>
  <c r="F31" i="7"/>
  <c r="F10" i="6" s="1"/>
  <c r="H21" i="1"/>
  <c r="H21" i="2"/>
  <c r="G20" i="6"/>
  <c r="E9" i="6"/>
  <c r="E83" i="7"/>
  <c r="F76" i="7"/>
  <c r="F79" i="7" s="1"/>
  <c r="F17" i="6" s="1"/>
  <c r="F50" i="8"/>
  <c r="E26" i="4"/>
  <c r="E31" i="4" s="1"/>
  <c r="E33" i="4" s="1"/>
  <c r="E122" i="5"/>
  <c r="F13" i="1"/>
  <c r="H18" i="1"/>
  <c r="G83" i="7"/>
  <c r="H18" i="2"/>
  <c r="F26" i="4"/>
  <c r="F31" i="4" s="1"/>
  <c r="F33" i="4" s="1"/>
  <c r="F122" i="5"/>
  <c r="H31" i="2" l="1"/>
  <c r="B5" i="10" s="1"/>
  <c r="B21" i="10" s="1"/>
  <c r="H31" i="1"/>
  <c r="H33" i="1" s="1"/>
  <c r="F79" i="8"/>
  <c r="F395" i="8" s="1"/>
  <c r="F83" i="7"/>
  <c r="F9" i="6"/>
  <c r="F22" i="2"/>
  <c r="D14" i="12"/>
  <c r="C14" i="12" s="1"/>
  <c r="F22" i="1"/>
  <c r="E11" i="3"/>
  <c r="G29" i="2"/>
  <c r="G29" i="1"/>
  <c r="G22" i="1"/>
  <c r="G22" i="2"/>
  <c r="F5" i="10"/>
  <c r="F21" i="2"/>
  <c r="D13" i="12"/>
  <c r="E20" i="6"/>
  <c r="F21" i="1"/>
  <c r="F11" i="3"/>
  <c r="F13" i="3" s="1"/>
  <c r="G13" i="1"/>
  <c r="F13" i="2"/>
  <c r="F18" i="2" s="1"/>
  <c r="F18" i="1"/>
  <c r="F31" i="1" l="1"/>
  <c r="F33" i="1" s="1"/>
  <c r="H33" i="2"/>
  <c r="F31" i="2"/>
  <c r="F33" i="2" s="1"/>
  <c r="G21" i="1"/>
  <c r="G31" i="1" s="1"/>
  <c r="G21" i="2"/>
  <c r="G31" i="2" s="1"/>
  <c r="F20" i="6"/>
  <c r="G13" i="2"/>
  <c r="G18" i="2" s="1"/>
  <c r="G18" i="1"/>
  <c r="D21" i="12"/>
  <c r="C21" i="12" s="1"/>
  <c r="C13" i="12"/>
  <c r="E13" i="3"/>
  <c r="D9" i="12"/>
  <c r="G33" i="2" l="1"/>
  <c r="D11" i="12"/>
  <c r="D22" i="12" s="1"/>
  <c r="D38" i="12" s="1"/>
  <c r="C9" i="12"/>
  <c r="C11" i="12" s="1"/>
  <c r="C22" i="12" s="1"/>
  <c r="C38" i="12" s="1"/>
  <c r="G33" i="1"/>
  <c r="F14" i="10"/>
  <c r="F21" i="10" s="1"/>
  <c r="E24" i="10" s="1"/>
  <c r="F35" i="1"/>
  <c r="D40" i="12" l="1"/>
  <c r="C40" i="12" s="1"/>
</calcChain>
</file>

<file path=xl/sharedStrings.xml><?xml version="1.0" encoding="utf-8"?>
<sst xmlns="http://schemas.openxmlformats.org/spreadsheetml/2006/main" count="1089" uniqueCount="456">
  <si>
    <t>STATEMENT OF RECEIPTS AND PAYMENT FOR THE MONTH ENDED</t>
  </si>
  <si>
    <t>ANNUAL</t>
  </si>
  <si>
    <t>BUDGET</t>
  </si>
  <si>
    <t>REVISED</t>
  </si>
  <si>
    <t>MONTHLY</t>
  </si>
  <si>
    <t>ACTUAL</t>
  </si>
  <si>
    <t>VARIANCE</t>
  </si>
  <si>
    <t>RECEIPTS</t>
  </si>
  <si>
    <t>CUM. ACTUAL</t>
  </si>
  <si>
    <t>TO DATE</t>
  </si>
  <si>
    <t>Rates</t>
  </si>
  <si>
    <t>Grants</t>
  </si>
  <si>
    <t>Lands &amp; Concessions</t>
  </si>
  <si>
    <t>Rent</t>
  </si>
  <si>
    <t>Licenses</t>
  </si>
  <si>
    <t>Fees</t>
  </si>
  <si>
    <t>Fines, Penalties &amp; Forfeits</t>
  </si>
  <si>
    <t>Miscellaneous</t>
  </si>
  <si>
    <t>TOTAL RECEIPTS</t>
  </si>
  <si>
    <t>NOTES</t>
  </si>
  <si>
    <t>GH¢</t>
  </si>
  <si>
    <t>PAYMENT</t>
  </si>
  <si>
    <t>Compensation of Employees</t>
  </si>
  <si>
    <t>Other Expenses</t>
  </si>
  <si>
    <t xml:space="preserve">Net Receipts (Payment) </t>
  </si>
  <si>
    <t>Cash and Bank Balance as at_(Opening)</t>
  </si>
  <si>
    <t>Cash and Bank Balance as at_(Closing)</t>
  </si>
  <si>
    <t>STATEMENT OF REVENUE AND EXPENDITURE FOR THE MONTH ENDED</t>
  </si>
  <si>
    <t>REVENUE</t>
  </si>
  <si>
    <t>TOTAL REVENUE</t>
  </si>
  <si>
    <t>SURPLUSES / DEFICITS</t>
  </si>
  <si>
    <t>BOSME FREHO DISTRICT ASSEMBLY-A/R</t>
  </si>
  <si>
    <t>BOSME FREHO DISTRICT ASSEMBLY, ASIWA-ASHANTI</t>
  </si>
  <si>
    <t>TRIAL BALANCE MAIN SUMMARY - CREDIT</t>
  </si>
  <si>
    <t>MAIN HEADS</t>
  </si>
  <si>
    <t>ANNUAL BUDGET</t>
  </si>
  <si>
    <t>(GH¢)</t>
  </si>
  <si>
    <t>MONTHLY BUDGET</t>
  </si>
  <si>
    <t>ACTUAL (GH¢)</t>
  </si>
  <si>
    <t>VARIANCE (GH¢)</t>
  </si>
  <si>
    <t>ACCUMMULATED</t>
  </si>
  <si>
    <t>TOTAL (GH¢)</t>
  </si>
  <si>
    <t>CODE</t>
  </si>
  <si>
    <t>Taxes</t>
  </si>
  <si>
    <t>Donor Grants &amp; Reliefs</t>
  </si>
  <si>
    <t>Other Revenue</t>
  </si>
  <si>
    <t>GRAND TOTAL</t>
  </si>
  <si>
    <t>TRIAL BALANCE SUB - SUMMARY - CREDIT</t>
  </si>
  <si>
    <t>MAIN HEAD: 1100000 TAXES</t>
  </si>
  <si>
    <t>SUB-HEAD</t>
  </si>
  <si>
    <t>2-1131000</t>
  </si>
  <si>
    <t>SUBTOTAL</t>
  </si>
  <si>
    <t>MAIN HEAD: 1300000 Donor Grants &amp; Reliefs</t>
  </si>
  <si>
    <t>7-1331000</t>
  </si>
  <si>
    <t>Grants-Districts</t>
  </si>
  <si>
    <t>MAIN HEAD: 1400000 Other Revenue</t>
  </si>
  <si>
    <t>3-1412000</t>
  </si>
  <si>
    <t>Lands &amp; Concession</t>
  </si>
  <si>
    <t>6-1415000</t>
  </si>
  <si>
    <t>Rent of Land, Buildings &amp; Houses</t>
  </si>
  <si>
    <t>Licences</t>
  </si>
  <si>
    <t>5-1422000</t>
  </si>
  <si>
    <t>4-1423000</t>
  </si>
  <si>
    <t>4-1430000</t>
  </si>
  <si>
    <t>9-1450000</t>
  </si>
  <si>
    <t>Miscellaneous &amp; Unidentified Receipts</t>
  </si>
  <si>
    <t>TRIAL BALANCE - CREDIT</t>
  </si>
  <si>
    <t>Property Rate</t>
  </si>
  <si>
    <t>Sub Sub Total</t>
  </si>
  <si>
    <t>Sub Total</t>
  </si>
  <si>
    <t>MAIN HEAD: 1300000 DONOR GRANTS &amp; RELIEFS</t>
  </si>
  <si>
    <t>SUB HEAD</t>
  </si>
  <si>
    <t>Grants-Ditrict</t>
  </si>
  <si>
    <t>Central Government-GOG Paid Sal</t>
  </si>
  <si>
    <t>DACF - Assembly</t>
  </si>
  <si>
    <t>DACF - MP</t>
  </si>
  <si>
    <t>Goods and Services (Decent. Depts.-Feeder Roads</t>
  </si>
  <si>
    <t xml:space="preserve">ANNUAL </t>
  </si>
  <si>
    <t>ESTIMATES</t>
  </si>
  <si>
    <t xml:space="preserve">MONTHLY </t>
  </si>
  <si>
    <t>MAIN HEAD: 1400000 OTHER REVENUE</t>
  </si>
  <si>
    <t>Sale of Building Permit Jacket</t>
  </si>
  <si>
    <t>Stool Land Revenue</t>
  </si>
  <si>
    <t>4-1415000</t>
  </si>
  <si>
    <t>Rent of Land, Building and Houses</t>
  </si>
  <si>
    <t>TOTAL</t>
  </si>
  <si>
    <t>Lands and Concessions</t>
  </si>
  <si>
    <t>Liquor Licences</t>
  </si>
  <si>
    <t>Car Stickers</t>
  </si>
  <si>
    <t>Artisan / Self Employed</t>
  </si>
  <si>
    <t>Saw Millers</t>
  </si>
  <si>
    <t>Entertainment Centre</t>
  </si>
  <si>
    <t>Financial Institutions</t>
  </si>
  <si>
    <t>Photographers and Video Operators</t>
  </si>
  <si>
    <t>Cocoa Residue Dealers</t>
  </si>
  <si>
    <t>Business Registration</t>
  </si>
  <si>
    <t>Registration of Contracts/Building</t>
  </si>
  <si>
    <t>Market Tolls</t>
  </si>
  <si>
    <t>Export Commodities</t>
  </si>
  <si>
    <t>Court Fines</t>
  </si>
  <si>
    <t>Tender Document</t>
  </si>
  <si>
    <t>Sub Sub total</t>
  </si>
  <si>
    <t>Fines, Penalties &amp; Forfeit</t>
  </si>
  <si>
    <t>Fines</t>
  </si>
  <si>
    <t>Miscellaneous &amp; Unidentified Revenue</t>
  </si>
  <si>
    <t>Grand Total</t>
  </si>
  <si>
    <t>TRIAL BALANCE MAIN SUMMARY - DEBIT</t>
  </si>
  <si>
    <t>EXPENDITURE</t>
  </si>
  <si>
    <t>10-2100000</t>
  </si>
  <si>
    <t>Goods and Services</t>
  </si>
  <si>
    <t>11-2200000</t>
  </si>
  <si>
    <t>12-2300000</t>
  </si>
  <si>
    <t>13-2400000</t>
  </si>
  <si>
    <t>Interest (GFS)</t>
  </si>
  <si>
    <t>Social Benefits (GFS)</t>
  </si>
  <si>
    <t>15-2700000</t>
  </si>
  <si>
    <t>16-2800000</t>
  </si>
  <si>
    <t>Fixed Assets (Non-Financial)</t>
  </si>
  <si>
    <t>17-3110000</t>
  </si>
  <si>
    <t>18-3110000</t>
  </si>
  <si>
    <t>Work-In-Progress</t>
  </si>
  <si>
    <t>TRIAL BALANCE DEBIT</t>
  </si>
  <si>
    <t>Other Allowance</t>
  </si>
  <si>
    <t>National Pension Contribution</t>
  </si>
  <si>
    <t>Value Books</t>
  </si>
  <si>
    <t>Sanitation Charges</t>
  </si>
  <si>
    <t>Rentals</t>
  </si>
  <si>
    <t>Hotel Accommodation</t>
  </si>
  <si>
    <t>Night Allowance</t>
  </si>
  <si>
    <t>Local Travel Cost</t>
  </si>
  <si>
    <t>Maintenance of General Equipment</t>
  </si>
  <si>
    <t>Establishment Position</t>
  </si>
  <si>
    <t>Non-Establishment Position</t>
  </si>
  <si>
    <t>Sub -Total</t>
  </si>
  <si>
    <t xml:space="preserve">Material &amp; office Consumables </t>
  </si>
  <si>
    <t xml:space="preserve">Utilities </t>
  </si>
  <si>
    <t>Travel &amp; Transport</t>
  </si>
  <si>
    <t xml:space="preserve">Repairs &amp; Maintenance </t>
  </si>
  <si>
    <t>Training, &amp; Seminar &amp;Conf .Cost</t>
  </si>
  <si>
    <t xml:space="preserve">Consultancy Expenses </t>
  </si>
  <si>
    <t xml:space="preserve">Special Services </t>
  </si>
  <si>
    <t>Emergency Services</t>
  </si>
  <si>
    <t>Sub-Total</t>
  </si>
  <si>
    <t>MAIN EXP.HEAD 12-2300000 Consumption of Fixed Capital[GFS]</t>
  </si>
  <si>
    <t xml:space="preserve">CODE </t>
  </si>
  <si>
    <t>Consumption Of Fixed Capital</t>
  </si>
  <si>
    <t>MAIN EXP.HEAD:13-2400000 Interest [GFS]</t>
  </si>
  <si>
    <t>Residents</t>
  </si>
  <si>
    <t>MAIN EXP.HEAD:15-2700000 Social Benefits [GFS]</t>
  </si>
  <si>
    <t xml:space="preserve">SUB -HEAD </t>
  </si>
  <si>
    <t>Social Assistance Benefits In Cash</t>
  </si>
  <si>
    <t>Employer Social Benefits In Cash</t>
  </si>
  <si>
    <t>MAIN EXP.HEAD:16-2800000 Other Expenses</t>
  </si>
  <si>
    <t>General Expenses</t>
  </si>
  <si>
    <t>MAIN EXP.HEAD:17-311111000 Fixed Assets(Non-Financial)</t>
  </si>
  <si>
    <t>Fixed Asset(Non Financils)</t>
  </si>
  <si>
    <t>Sub- Total</t>
  </si>
  <si>
    <t>MAIN EXP.HEAD:18-31110000 Fixed Assets(Non-Financial)</t>
  </si>
  <si>
    <t>SUB-TOTAL</t>
  </si>
  <si>
    <t xml:space="preserve">WIP-Dwellinds </t>
  </si>
  <si>
    <t>WIP-Non Resident Building</t>
  </si>
  <si>
    <t>TRIAL BALANCE SUB SUMMARY - DEBIT</t>
  </si>
  <si>
    <t>Local Consultancy Fees</t>
  </si>
  <si>
    <t>Official Celebrations</t>
  </si>
  <si>
    <t>Bank Charges</t>
  </si>
  <si>
    <t>UNFPA</t>
  </si>
  <si>
    <t>Donations</t>
  </si>
  <si>
    <t>Office Equipment</t>
  </si>
  <si>
    <t>STATEMENT OF FINANCIAL POSITION</t>
  </si>
  <si>
    <t>CHANGE</t>
  </si>
  <si>
    <t>Investment</t>
  </si>
  <si>
    <t>Imprest</t>
  </si>
  <si>
    <t>Cash In Hand</t>
  </si>
  <si>
    <t>TOTAL CURRENT ASSETS</t>
  </si>
  <si>
    <t>Retention</t>
  </si>
  <si>
    <t>General Deposit</t>
  </si>
  <si>
    <t>Income Tax</t>
  </si>
  <si>
    <t>TOTAL CURRENT LIABILITIES</t>
  </si>
  <si>
    <t>TOTAL NET ASSETS</t>
  </si>
  <si>
    <t>NET WORTH</t>
  </si>
  <si>
    <t>BOSOME FREHO DISTRICT ASEMBLY, ASIWA-ASHANTI REGION</t>
  </si>
  <si>
    <t>BELOW THE LINE ACCOUNTS</t>
  </si>
  <si>
    <t>Total Expenditure</t>
  </si>
  <si>
    <t>Total Revenue</t>
  </si>
  <si>
    <t>Infrasture Plants &amp; Equipment (SCH A)</t>
  </si>
  <si>
    <t>Creditors (SCH F)</t>
  </si>
  <si>
    <t>Work-In-Progress (SCH A)</t>
  </si>
  <si>
    <t>With - Holding Tax (5%) (SCH G)</t>
  </si>
  <si>
    <t>Investment (SCH A)</t>
  </si>
  <si>
    <t>Deposit (SCH F)</t>
  </si>
  <si>
    <t>Stock (SCH D)</t>
  </si>
  <si>
    <t>Poverty Alleviation fund (SCH A)</t>
  </si>
  <si>
    <t>Debtors (SCH D)</t>
  </si>
  <si>
    <t>Retention (SCH f)</t>
  </si>
  <si>
    <t>Advances (SCH D)</t>
  </si>
  <si>
    <t>Accumullated surplus (SCH H)</t>
  </si>
  <si>
    <t>Cash at Bank (SCH C)</t>
  </si>
  <si>
    <t>Imprest (SCH E)</t>
  </si>
  <si>
    <t>BOSOME  FREHO DISTRICT ASSEMBLY, ASIWA-ASHANTI</t>
  </si>
  <si>
    <t>CURRENTS</t>
  </si>
  <si>
    <t>PREVIOUS</t>
  </si>
  <si>
    <t>FIXED ASSETS</t>
  </si>
  <si>
    <t>Infrasture plans &amp; Equipment</t>
  </si>
  <si>
    <t>Work-In-progress</t>
  </si>
  <si>
    <t>TOTAL FIXED ASSET</t>
  </si>
  <si>
    <t>CURRENT ASSETS:</t>
  </si>
  <si>
    <t>Debtors</t>
  </si>
  <si>
    <t>Advance</t>
  </si>
  <si>
    <t>BOSOME FREHO DISTRICT ASSEMBLY, ASIWA-ASHANTI</t>
  </si>
  <si>
    <t xml:space="preserve">STATEMENT OF CASH FLOW FOR THE MONTH ENDED  </t>
  </si>
  <si>
    <t>CASH FLOW FROM OPERATING ACTIVITIES</t>
  </si>
  <si>
    <t>CURRENT</t>
  </si>
  <si>
    <t>Cash Receipt From Operating Activities</t>
  </si>
  <si>
    <t>Other Receipts/ Recoveries</t>
  </si>
  <si>
    <t>Cash Payments From Operating Activities</t>
  </si>
  <si>
    <t>Net Cash Flow From Operating Expenses</t>
  </si>
  <si>
    <t>CASH FLOW FROM INVESTING ACTIVITIES</t>
  </si>
  <si>
    <t>Purchase / Granting of Non- Financial Assets</t>
  </si>
  <si>
    <t>Non-Financial Assets</t>
  </si>
  <si>
    <t>Inventory</t>
  </si>
  <si>
    <t>Cash Outflow From Investing In Non-Financial Assets</t>
  </si>
  <si>
    <t>Sale / Recovery of Non-Financial Assets</t>
  </si>
  <si>
    <t>Non - Financial Assets</t>
  </si>
  <si>
    <t>Work- In- Progress</t>
  </si>
  <si>
    <t>Cash Inflow Sale Of Non- Financial Assets</t>
  </si>
  <si>
    <t>Net Cash Flow From Investment In Financial Assets</t>
  </si>
  <si>
    <t>NET CHANGE IN STOCK OF CASH</t>
  </si>
  <si>
    <t>Cash and Cash Equivalent @ Beginning</t>
  </si>
  <si>
    <t>cash and cash equivalent @ close</t>
  </si>
  <si>
    <t>ESTIMATE GH¢</t>
  </si>
  <si>
    <t>BUDGET GH¢</t>
  </si>
  <si>
    <t>TOTAL GH¢</t>
  </si>
  <si>
    <t>VARIAMCE GH¢</t>
  </si>
  <si>
    <t>ACTUAL GH¢</t>
  </si>
  <si>
    <t xml:space="preserve">ACCUMMULATED </t>
  </si>
  <si>
    <t>VARIANCE GH¢</t>
  </si>
  <si>
    <t>Consumption of Fixed Capital (GFS)</t>
  </si>
  <si>
    <t>SCHEDULES</t>
  </si>
  <si>
    <t>SCHEDULE A</t>
  </si>
  <si>
    <t>AMOUNT GH¢</t>
  </si>
  <si>
    <t>Intrastructure Plants &amp; Equipment</t>
  </si>
  <si>
    <t>Work in Progress</t>
  </si>
  <si>
    <t>Poverty Alleviation Fund</t>
  </si>
  <si>
    <t>SCHEDULE B</t>
  </si>
  <si>
    <t>Analysis Of cash in Hand</t>
  </si>
  <si>
    <t>Bank Balance (Beginning)</t>
  </si>
  <si>
    <t>SCHEDULE C</t>
  </si>
  <si>
    <t>Bosome District Assembly (IGF) - ASIWA</t>
  </si>
  <si>
    <t>Bosome District Assembly (IGF) - GCB</t>
  </si>
  <si>
    <t>Bosome Freho Assembly MSHAP</t>
  </si>
  <si>
    <t>Bosome Freho Disability A/C</t>
  </si>
  <si>
    <t>Bosome Freho MP's Common Fund</t>
  </si>
  <si>
    <t>Bosome Freho Water &amp; Sanitation</t>
  </si>
  <si>
    <t>Bosome Freho DACF A/C</t>
  </si>
  <si>
    <t>Bosome Freho (GSOP)</t>
  </si>
  <si>
    <t>SUB - CF BANK OF GHANA</t>
  </si>
  <si>
    <t>District Development Fund (DDF)</t>
  </si>
  <si>
    <t>GOG</t>
  </si>
  <si>
    <t>Total Bank Balance</t>
  </si>
  <si>
    <t>Total Cash &amp; Bank Balance (Closing Balance)</t>
  </si>
  <si>
    <t>SCHEDULE D</t>
  </si>
  <si>
    <t>stock</t>
  </si>
  <si>
    <t>General Advance</t>
  </si>
  <si>
    <t>SCHEDULE E</t>
  </si>
  <si>
    <t>SCHEDULE F</t>
  </si>
  <si>
    <t>Creditors</t>
  </si>
  <si>
    <t>SCHEDULE G</t>
  </si>
  <si>
    <t>DFF</t>
  </si>
  <si>
    <t>Cash at Bank</t>
  </si>
  <si>
    <t>Cash at Hank (SCH B)</t>
  </si>
  <si>
    <t>Pharmacists / Chemical Sellers</t>
  </si>
  <si>
    <t>DIFF.</t>
  </si>
  <si>
    <t>2-6,8-9</t>
  </si>
  <si>
    <t>9a</t>
  </si>
  <si>
    <t>16b</t>
  </si>
  <si>
    <t>17a</t>
  </si>
  <si>
    <t>9b</t>
  </si>
  <si>
    <t>9c</t>
  </si>
  <si>
    <t>9d</t>
  </si>
  <si>
    <r>
      <rPr>
        <b/>
        <sz val="24"/>
        <color theme="1"/>
        <rFont val="Calibri"/>
        <family val="2"/>
        <scheme val="minor"/>
      </rPr>
      <t>MAIN EXP.HEAD:11-2200000 Goods &amp;Services</t>
    </r>
    <r>
      <rPr>
        <sz val="24"/>
        <color theme="1"/>
        <rFont val="Calibri"/>
        <family val="2"/>
        <scheme val="minor"/>
      </rPr>
      <t xml:space="preserve"> </t>
    </r>
  </si>
  <si>
    <r>
      <t>GH</t>
    </r>
    <r>
      <rPr>
        <b/>
        <sz val="24"/>
        <color theme="1"/>
        <rFont val="Calibri"/>
        <family val="2"/>
      </rPr>
      <t>₵</t>
    </r>
  </si>
  <si>
    <t>Marriage Registration/Divorce</t>
  </si>
  <si>
    <t>BOSOME FREHO DISTRICT ASSEMBLY, ASIWA-ASHANTI REGION</t>
  </si>
  <si>
    <t>PROPERTY INCOME</t>
  </si>
  <si>
    <t>Concession Rent</t>
  </si>
  <si>
    <t>Ground Rent</t>
  </si>
  <si>
    <t>Rental of Facilities</t>
  </si>
  <si>
    <t>Other Donor Support Transfers</t>
  </si>
  <si>
    <t>DDF - Capacity Building Grant</t>
  </si>
  <si>
    <t>District Development Facilty</t>
  </si>
  <si>
    <t>MAIN EXP. HEAD MANAGEMENT &amp; ADMINISTRATION</t>
  </si>
  <si>
    <t>Central Administration</t>
  </si>
  <si>
    <t>GoG</t>
  </si>
  <si>
    <t>IGF</t>
  </si>
  <si>
    <t>DACF</t>
  </si>
  <si>
    <t>MP's CF</t>
  </si>
  <si>
    <t>Contributions</t>
  </si>
  <si>
    <t>Court Expenses</t>
  </si>
  <si>
    <t>Public Education &amp; Sensitization</t>
  </si>
  <si>
    <t>Other Night Allowance</t>
  </si>
  <si>
    <t>Fuel &amp; Lubricants</t>
  </si>
  <si>
    <t>Maintenance &amp; Repairs - Official vehicles</t>
  </si>
  <si>
    <t>Telecommunications</t>
  </si>
  <si>
    <t>Electrical Charges</t>
  </si>
  <si>
    <t>Refreshment Items</t>
  </si>
  <si>
    <t>Office Facilities, Suppliers and Accessories</t>
  </si>
  <si>
    <t>Printed Material &amp; stationery</t>
  </si>
  <si>
    <t>Canteen Service</t>
  </si>
  <si>
    <t>Substructure Allowances - Sitting Allowance</t>
  </si>
  <si>
    <t>Construction Material - Self Help Project</t>
  </si>
  <si>
    <t>Furniture &amp; Fittings</t>
  </si>
  <si>
    <t>WIP  - Workshop - Unplanned Projects</t>
  </si>
  <si>
    <t>Motor Vehicles - Maintenace</t>
  </si>
  <si>
    <t>Ofice Buildings - Renovation of Office Building</t>
  </si>
  <si>
    <t>Bungalows/Flats - Renovation of Ass. Bungalows</t>
  </si>
  <si>
    <t>WIP - Bungalow - Construction of Bungalow</t>
  </si>
  <si>
    <t xml:space="preserve">Property Valuation Expenses </t>
  </si>
  <si>
    <t>Court Expenses - Legal Fees</t>
  </si>
  <si>
    <t>Vehicle Insurance</t>
  </si>
  <si>
    <t>Emergency Works - Unplanned programs</t>
  </si>
  <si>
    <t>Substructure Allowances - Support to Area Coun.</t>
  </si>
  <si>
    <t>Maintenance of Office Equipment</t>
  </si>
  <si>
    <t>Operational Enhancement Expenses</t>
  </si>
  <si>
    <t>Electrical Equipment</t>
  </si>
  <si>
    <t>Motor Bike, Bicycles - Procurement</t>
  </si>
  <si>
    <t>Office Equipment - Procurement</t>
  </si>
  <si>
    <t>Established Post</t>
  </si>
  <si>
    <t>Fuel Allowance</t>
  </si>
  <si>
    <t>Monthly Paid Casual workers</t>
  </si>
  <si>
    <t>13.5% SSNIT Contributions</t>
  </si>
  <si>
    <t>Special Honorarium - PM</t>
  </si>
  <si>
    <t>Transfer Grant</t>
  </si>
  <si>
    <t>SUB TOTAL</t>
  </si>
  <si>
    <t>Night All.</t>
  </si>
  <si>
    <t>Uniform &amp; Protective Clothing</t>
  </si>
  <si>
    <t>Library &amp;  Subscription</t>
  </si>
  <si>
    <t xml:space="preserve">Printed Material &amp;Stationery </t>
  </si>
  <si>
    <t>Seminars/Conferences/Workshops</t>
  </si>
  <si>
    <t xml:space="preserve">Staff Dev't </t>
  </si>
  <si>
    <t>DDF</t>
  </si>
  <si>
    <t>Printed Material &amp; Stationery</t>
  </si>
  <si>
    <t>Library &amp; Subscription</t>
  </si>
  <si>
    <t>Seminars &amp; Conferences</t>
  </si>
  <si>
    <t xml:space="preserve">Established Post </t>
  </si>
  <si>
    <t>Maintenance &amp; Pepairs</t>
  </si>
  <si>
    <t>Fuel &amp; Lubricant</t>
  </si>
  <si>
    <t>Office Facilities, Supplies &amp; Access</t>
  </si>
  <si>
    <t xml:space="preserve">Fuel Allowance </t>
  </si>
  <si>
    <t>Other Night Allowances</t>
  </si>
  <si>
    <t>WIP-Roads</t>
  </si>
  <si>
    <t>WIP-Water Systems</t>
  </si>
  <si>
    <t>Water Systems</t>
  </si>
  <si>
    <t>MP</t>
  </si>
  <si>
    <t>Scholarship Bursaries-Dist Edu Fund -20%</t>
  </si>
  <si>
    <t xml:space="preserve">scholarship Burssaries Inter-schoolsSports Dev. </t>
  </si>
  <si>
    <t>Fencing of Bosome Freho Sec.Tech at Asiwa</t>
  </si>
  <si>
    <r>
      <rPr>
        <sz val="24"/>
        <color theme="1"/>
        <rFont val="Calibri"/>
        <family val="2"/>
        <scheme val="minor"/>
      </rPr>
      <t>Completion 1No 3-Unit classroom BLK at Asiwa</t>
    </r>
    <r>
      <rPr>
        <b/>
        <sz val="24"/>
        <color theme="1"/>
        <rFont val="Calibri"/>
        <family val="2"/>
        <scheme val="minor"/>
      </rPr>
      <t xml:space="preserve"> </t>
    </r>
  </si>
  <si>
    <t>Cons't of 1No 6-Unit Pav classroom for Tebeso II</t>
  </si>
  <si>
    <t>Cons't of 1No 3-Unit classroom BLK at Ohwimase</t>
  </si>
  <si>
    <t>Cons't of 1No 3-Unit classroom BLK at amormoso</t>
  </si>
  <si>
    <t>Cons't of 1No 3-Unit classroom BLK at Dajanso</t>
  </si>
  <si>
    <t xml:space="preserve">Local Travel Cost </t>
  </si>
  <si>
    <t>Scholar burs sports,Recreation &amp; culture material</t>
  </si>
  <si>
    <t>Scholarships bursaries</t>
  </si>
  <si>
    <t xml:space="preserve"> Health centers</t>
  </si>
  <si>
    <t>WIP- Health Center</t>
  </si>
  <si>
    <t>staff Dev't - Seminars &amp; Workshop</t>
  </si>
  <si>
    <t>MAIN EXP. HEAD INFRASTRUCTURE DELIVERY MANAGEMENT</t>
  </si>
  <si>
    <t>MAIN EXP. HEAD SOCIAL SERVICES DELIVERY</t>
  </si>
  <si>
    <t>Local Travel Cost - T&amp;T</t>
  </si>
  <si>
    <t>Refund of Medical Expenses</t>
  </si>
  <si>
    <t>3.3 Social Welfare &amp; Community Development</t>
  </si>
  <si>
    <t>Community Care: Register &amp; Monitor PWD</t>
  </si>
  <si>
    <t>Child Rights Promotion &amp; Protection</t>
  </si>
  <si>
    <t>Justice Administration &amp; Protection</t>
  </si>
  <si>
    <t>Purchased of Petty Tools/Implements</t>
  </si>
  <si>
    <t>Printed Materials &amp; Stationery</t>
  </si>
  <si>
    <t>Seminars and Conferences</t>
  </si>
  <si>
    <t>Recreational Parks</t>
  </si>
  <si>
    <t>Computer &amp; Accessories</t>
  </si>
  <si>
    <t>Official Celebration</t>
  </si>
  <si>
    <t>WIP - Office Building</t>
  </si>
  <si>
    <t>Nursing of Cocoa Seeding</t>
  </si>
  <si>
    <t>One District One Factory</t>
  </si>
  <si>
    <t>Rice Cultivation Activities</t>
  </si>
  <si>
    <t>Planting for Foods and Jobs</t>
  </si>
  <si>
    <t>CIDA</t>
  </si>
  <si>
    <t>Fuel</t>
  </si>
  <si>
    <t>Local Travel Ccost</t>
  </si>
  <si>
    <t>Cleaning Materials</t>
  </si>
  <si>
    <t>Chemicals &amp; Consumables</t>
  </si>
  <si>
    <t>Finance</t>
  </si>
  <si>
    <t>Planning, Budgeting &amp; Coordination</t>
  </si>
  <si>
    <t>Human Resource Management</t>
  </si>
  <si>
    <t xml:space="preserve">Sub Sub Total </t>
  </si>
  <si>
    <t>Physical Planning</t>
  </si>
  <si>
    <t>Infrastructure Development</t>
  </si>
  <si>
    <t>MAIN EXP. HEAD ECONOMIC DEVELOPMENT</t>
  </si>
  <si>
    <t>Trade, Tourism and Industrial Development</t>
  </si>
  <si>
    <t>Agricultural Development</t>
  </si>
  <si>
    <t>MAIN EXP. HEAD ENVIRONMENTAL AND SANITATION MANAGEMENT</t>
  </si>
  <si>
    <t>Disaster Prevention &amp; Management</t>
  </si>
  <si>
    <t>sub Sub Total</t>
  </si>
  <si>
    <t>Environmental Health</t>
  </si>
  <si>
    <t>Education and Youth Development</t>
  </si>
  <si>
    <t>Health Delivery</t>
  </si>
  <si>
    <t>Building Plans/Permit</t>
  </si>
  <si>
    <t>Community Mast Permit</t>
  </si>
  <si>
    <t>Basic Rate</t>
  </si>
  <si>
    <t>Pito/Palm Wine Sellers Tapers</t>
  </si>
  <si>
    <t>Chop Bar license</t>
  </si>
  <si>
    <t>Fuel Dealers</t>
  </si>
  <si>
    <t>Hotel/Night Club</t>
  </si>
  <si>
    <t>Private Education Int.</t>
  </si>
  <si>
    <t>Bill Boards</t>
  </si>
  <si>
    <t>Millers</t>
  </si>
  <si>
    <t>Block Manufactures</t>
  </si>
  <si>
    <t>Drug Permit</t>
  </si>
  <si>
    <t>Printing Services</t>
  </si>
  <si>
    <t>Livestock / kraals</t>
  </si>
  <si>
    <t>Sale of Poultry</t>
  </si>
  <si>
    <t>Burial Fees</t>
  </si>
  <si>
    <t>Hawkers Fee</t>
  </si>
  <si>
    <t>Other Sundry Recoveries</t>
  </si>
  <si>
    <t>Goods and Services (Decent. Physical Plan.)</t>
  </si>
  <si>
    <t>Goods and Services (Decent. Depts.-Agric)</t>
  </si>
  <si>
    <t>Goods and Services (Decent. Depts.-SWCD)</t>
  </si>
  <si>
    <t>Spot Fine - Lorry Park</t>
  </si>
  <si>
    <t>Canopy and Chairs</t>
  </si>
  <si>
    <t xml:space="preserve">Other Charges &amp; Fees </t>
  </si>
  <si>
    <t>MAIN EXP. HEAD: COMPENSATION OF EMPLOYEES</t>
  </si>
  <si>
    <t>TOTAL PAYMENTS</t>
  </si>
  <si>
    <t>TOTAL EXPENDITURE</t>
  </si>
  <si>
    <t>Rent (Market Store)</t>
  </si>
  <si>
    <t>Kiosk / Stores</t>
  </si>
  <si>
    <t>Communication Centre/Mobile Money</t>
  </si>
  <si>
    <t>PWD</t>
  </si>
  <si>
    <t>SURPLUS/DEFICITS</t>
  </si>
  <si>
    <t>PREVIOUS NET ASSET</t>
  </si>
  <si>
    <t>Taxi Cab / Commercial Vehicles</t>
  </si>
  <si>
    <t>Operational Fees</t>
  </si>
  <si>
    <t>MSHAP</t>
  </si>
  <si>
    <t>Other Donor Funds</t>
  </si>
  <si>
    <t>Fuel Expenses</t>
  </si>
  <si>
    <r>
      <t xml:space="preserve">WIP - Markets - Construction of Market - </t>
    </r>
    <r>
      <rPr>
        <b/>
        <sz val="24"/>
        <color theme="1"/>
        <rFont val="Calibri"/>
        <family val="2"/>
        <scheme val="minor"/>
      </rPr>
      <t>DDF</t>
    </r>
  </si>
  <si>
    <t>NOTES TO THE ACCOUNTS</t>
  </si>
  <si>
    <t>NOTE 1 OTHER REVENUE</t>
  </si>
  <si>
    <t>Other Investment Income / MP-SIF</t>
  </si>
  <si>
    <t>MAG</t>
  </si>
  <si>
    <t>Goods and Services - Liabilities</t>
  </si>
  <si>
    <t>LIABILITIES:</t>
  </si>
  <si>
    <t xml:space="preserve">CURRENT </t>
  </si>
  <si>
    <t>LONG TERM</t>
  </si>
  <si>
    <t>TOTAL ASSETS</t>
  </si>
  <si>
    <t>TOTAL LIABILITIES</t>
  </si>
  <si>
    <t>DIRECT FIMUGATION DEDUCTIONS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</si>
</sst>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mmmm\ d\,\ yyyy;@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</font>
    <font>
      <sz val="2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164" fontId="0" fillId="0" borderId="0" xfId="0" applyNumberFormat="1"/>
    <xf numFmtId="164" fontId="2" fillId="0" borderId="0" xfId="0" applyNumberFormat="1" applyFont="1"/>
    <xf numFmtId="0" fontId="4" fillId="0" borderId="1" xfId="0" applyFont="1" applyBorder="1"/>
    <xf numFmtId="0" fontId="4" fillId="0" borderId="0" xfId="0" applyFont="1"/>
    <xf numFmtId="43" fontId="0" fillId="0" borderId="0" xfId="1" applyFont="1"/>
    <xf numFmtId="2" fontId="0" fillId="0" borderId="0" xfId="0" applyNumberForma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43" fontId="6" fillId="0" borderId="0" xfId="1" applyFont="1"/>
    <xf numFmtId="0" fontId="7" fillId="0" borderId="0" xfId="0" applyFont="1"/>
    <xf numFmtId="2" fontId="5" fillId="0" borderId="0" xfId="0" applyNumberFormat="1" applyFont="1"/>
    <xf numFmtId="0" fontId="9" fillId="0" borderId="1" xfId="0" applyFont="1" applyBorder="1"/>
    <xf numFmtId="0" fontId="8" fillId="0" borderId="1" xfId="0" applyFont="1" applyBorder="1"/>
    <xf numFmtId="43" fontId="9" fillId="0" borderId="1" xfId="1" applyFont="1" applyBorder="1"/>
    <xf numFmtId="2" fontId="9" fillId="0" borderId="1" xfId="1" applyNumberFormat="1" applyFont="1" applyBorder="1"/>
    <xf numFmtId="43" fontId="8" fillId="0" borderId="1" xfId="1" applyFont="1" applyBorder="1"/>
    <xf numFmtId="2" fontId="8" fillId="0" borderId="1" xfId="1" applyNumberFormat="1" applyFont="1" applyBorder="1"/>
    <xf numFmtId="2" fontId="9" fillId="0" borderId="1" xfId="0" applyNumberFormat="1" applyFont="1" applyBorder="1"/>
    <xf numFmtId="43" fontId="8" fillId="0" borderId="1" xfId="0" applyNumberFormat="1" applyFont="1" applyBorder="1"/>
    <xf numFmtId="2" fontId="8" fillId="0" borderId="1" xfId="0" applyNumberFormat="1" applyFont="1" applyBorder="1"/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43" fontId="9" fillId="0" borderId="1" xfId="0" applyNumberFormat="1" applyFont="1" applyBorder="1"/>
    <xf numFmtId="0" fontId="9" fillId="0" borderId="0" xfId="0" applyFont="1"/>
    <xf numFmtId="43" fontId="9" fillId="0" borderId="3" xfId="1" applyFont="1" applyBorder="1"/>
    <xf numFmtId="43" fontId="8" fillId="0" borderId="2" xfId="1" applyFont="1" applyBorder="1"/>
    <xf numFmtId="0" fontId="9" fillId="0" borderId="3" xfId="0" applyFont="1" applyBorder="1"/>
    <xf numFmtId="0" fontId="9" fillId="0" borderId="4" xfId="0" applyFont="1" applyBorder="1"/>
    <xf numFmtId="43" fontId="9" fillId="0" borderId="5" xfId="1" applyFont="1" applyBorder="1"/>
    <xf numFmtId="0" fontId="9" fillId="0" borderId="0" xfId="0" applyFont="1" applyAlignment="1">
      <alignment horizontal="center"/>
    </xf>
    <xf numFmtId="43" fontId="8" fillId="0" borderId="3" xfId="1" applyFont="1" applyBorder="1"/>
    <xf numFmtId="2" fontId="5" fillId="0" borderId="0" xfId="1" applyNumberFormat="1" applyFont="1"/>
    <xf numFmtId="2" fontId="7" fillId="0" borderId="0" xfId="0" applyNumberFormat="1" applyFont="1"/>
    <xf numFmtId="43" fontId="8" fillId="0" borderId="1" xfId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8" fillId="0" borderId="3" xfId="0" applyFont="1" applyBorder="1"/>
    <xf numFmtId="0" fontId="9" fillId="0" borderId="7" xfId="0" applyFont="1" applyBorder="1"/>
    <xf numFmtId="0" fontId="8" fillId="0" borderId="7" xfId="0" applyFont="1" applyBorder="1"/>
    <xf numFmtId="0" fontId="9" fillId="0" borderId="8" xfId="0" applyFont="1" applyBorder="1" applyAlignment="1">
      <alignment horizontal="left"/>
    </xf>
    <xf numFmtId="43" fontId="8" fillId="0" borderId="5" xfId="1" applyFont="1" applyBorder="1"/>
    <xf numFmtId="0" fontId="8" fillId="0" borderId="8" xfId="0" applyFont="1" applyBorder="1" applyAlignment="1">
      <alignment horizontal="left"/>
    </xf>
    <xf numFmtId="43" fontId="9" fillId="0" borderId="0" xfId="1" applyFont="1"/>
    <xf numFmtId="43" fontId="8" fillId="0" borderId="10" xfId="1" applyFont="1" applyBorder="1"/>
    <xf numFmtId="43" fontId="9" fillId="0" borderId="2" xfId="1" applyFont="1" applyBorder="1"/>
    <xf numFmtId="0" fontId="8" fillId="0" borderId="3" xfId="0" applyFont="1" applyBorder="1" applyAlignment="1">
      <alignment horizontal="center"/>
    </xf>
    <xf numFmtId="0" fontId="11" fillId="0" borderId="1" xfId="0" applyFont="1" applyBorder="1"/>
    <xf numFmtId="43" fontId="8" fillId="0" borderId="7" xfId="1" applyFont="1" applyBorder="1"/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164" fontId="8" fillId="0" borderId="6" xfId="0" applyNumberFormat="1" applyFont="1" applyBorder="1" applyAlignment="1">
      <alignment horizontal="center"/>
    </xf>
    <xf numFmtId="164" fontId="8" fillId="0" borderId="5" xfId="0" applyNumberFormat="1" applyFont="1" applyBorder="1" applyAlignment="1">
      <alignment horizontal="center"/>
    </xf>
    <xf numFmtId="39" fontId="8" fillId="0" borderId="1" xfId="0" applyNumberFormat="1" applyFont="1" applyBorder="1" applyAlignment="1">
      <alignment horizontal="center"/>
    </xf>
    <xf numFmtId="43" fontId="8" fillId="0" borderId="1" xfId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339933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er\Desktop\DPAT%202019\NEW%20KORAAAAA%202019\2019\annual\TRANSACTIO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er\Desktop\DPAT%202019\NEW%20KORAAAAA%202019\2019\annual\BACK%20UP\TRANSACTION_OCT.,%20201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er\Desktop\DPAT%202019\NEW%20KORAAAAA%202019\2019\annual\BACK%20UP\TRANSACTION_JULY,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4"/>
      <sheetName val="Chart3"/>
      <sheetName val="Chart2"/>
      <sheetName val="Chart1"/>
      <sheetName val="TRIAL BALANCE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">
          <cell r="F8">
            <v>1285</v>
          </cell>
          <cell r="G8">
            <v>22055.13</v>
          </cell>
        </row>
        <row r="9">
          <cell r="F9">
            <v>0</v>
          </cell>
          <cell r="G9">
            <v>715</v>
          </cell>
          <cell r="N9">
            <v>37718.300000000003</v>
          </cell>
          <cell r="O9">
            <v>539377.81000000006</v>
          </cell>
        </row>
        <row r="12">
          <cell r="N12">
            <v>0</v>
          </cell>
          <cell r="O12">
            <v>1200</v>
          </cell>
        </row>
        <row r="13">
          <cell r="N13">
            <v>2138.44</v>
          </cell>
          <cell r="O13">
            <v>23254.39</v>
          </cell>
        </row>
        <row r="14">
          <cell r="N14">
            <v>421.08</v>
          </cell>
          <cell r="O14">
            <v>5670.56</v>
          </cell>
        </row>
        <row r="15">
          <cell r="N15">
            <v>0</v>
          </cell>
          <cell r="O15">
            <v>0</v>
          </cell>
        </row>
        <row r="16">
          <cell r="F16">
            <v>102493.1</v>
          </cell>
          <cell r="G16">
            <v>1181731.1100000001</v>
          </cell>
          <cell r="N16">
            <v>0</v>
          </cell>
          <cell r="O16">
            <v>2200</v>
          </cell>
        </row>
        <row r="17">
          <cell r="F17">
            <v>309033.89</v>
          </cell>
          <cell r="G17">
            <v>2969220.87</v>
          </cell>
        </row>
        <row r="18">
          <cell r="F18">
            <v>0</v>
          </cell>
          <cell r="G18">
            <v>344103.6</v>
          </cell>
        </row>
        <row r="19">
          <cell r="F19">
            <v>0</v>
          </cell>
          <cell r="G19">
            <v>146704.65</v>
          </cell>
          <cell r="N19">
            <v>15592.36</v>
          </cell>
          <cell r="O19">
            <v>66785.08</v>
          </cell>
        </row>
        <row r="20">
          <cell r="F20">
            <v>1975.37</v>
          </cell>
          <cell r="G20">
            <v>158480.50999999998</v>
          </cell>
          <cell r="N20">
            <v>0</v>
          </cell>
          <cell r="O20">
            <v>147008</v>
          </cell>
        </row>
        <row r="21">
          <cell r="F21">
            <v>0</v>
          </cell>
          <cell r="G21">
            <v>1820.03</v>
          </cell>
          <cell r="N21">
            <v>62045</v>
          </cell>
          <cell r="O21">
            <v>42293</v>
          </cell>
        </row>
        <row r="22">
          <cell r="F22">
            <v>0</v>
          </cell>
          <cell r="G22">
            <v>2180.64</v>
          </cell>
          <cell r="N22">
            <v>0</v>
          </cell>
          <cell r="O22">
            <v>10270</v>
          </cell>
        </row>
        <row r="23">
          <cell r="F23">
            <v>0</v>
          </cell>
          <cell r="G23">
            <v>6812.62</v>
          </cell>
          <cell r="N23">
            <v>1700</v>
          </cell>
          <cell r="O23">
            <v>8520</v>
          </cell>
        </row>
        <row r="24">
          <cell r="F24">
            <v>0</v>
          </cell>
          <cell r="G24">
            <v>1584.06</v>
          </cell>
          <cell r="N24">
            <v>0</v>
          </cell>
          <cell r="O24">
            <v>48168.1</v>
          </cell>
        </row>
        <row r="25">
          <cell r="F25">
            <v>0</v>
          </cell>
          <cell r="G25">
            <v>0</v>
          </cell>
          <cell r="N25">
            <v>0</v>
          </cell>
          <cell r="O25">
            <v>0</v>
          </cell>
        </row>
        <row r="26">
          <cell r="F26">
            <v>5865.08</v>
          </cell>
          <cell r="G26">
            <v>997498.6</v>
          </cell>
          <cell r="N26">
            <v>0</v>
          </cell>
          <cell r="O26">
            <v>8330</v>
          </cell>
        </row>
        <row r="27">
          <cell r="N27">
            <v>0</v>
          </cell>
          <cell r="O27">
            <v>6450</v>
          </cell>
        </row>
        <row r="28">
          <cell r="N28">
            <v>1400</v>
          </cell>
          <cell r="O28">
            <v>621046</v>
          </cell>
        </row>
        <row r="29">
          <cell r="N29">
            <v>200</v>
          </cell>
          <cell r="O29">
            <v>4724.6100000000006</v>
          </cell>
        </row>
        <row r="30">
          <cell r="N30">
            <v>0</v>
          </cell>
          <cell r="O30">
            <v>0</v>
          </cell>
        </row>
        <row r="31">
          <cell r="N31">
            <v>0</v>
          </cell>
          <cell r="O31">
            <v>18746</v>
          </cell>
        </row>
        <row r="32">
          <cell r="N32">
            <v>0</v>
          </cell>
          <cell r="O32">
            <v>0</v>
          </cell>
        </row>
        <row r="33">
          <cell r="F33">
            <v>0</v>
          </cell>
          <cell r="G33">
            <v>10000</v>
          </cell>
          <cell r="N33">
            <v>0</v>
          </cell>
          <cell r="O33">
            <v>0</v>
          </cell>
        </row>
        <row r="34">
          <cell r="F34">
            <v>0</v>
          </cell>
          <cell r="G34">
            <v>0</v>
          </cell>
          <cell r="N34">
            <v>0</v>
          </cell>
          <cell r="O34">
            <v>1700</v>
          </cell>
        </row>
        <row r="35">
          <cell r="F35">
            <v>0</v>
          </cell>
          <cell r="G35">
            <v>250</v>
          </cell>
          <cell r="N35">
            <v>0</v>
          </cell>
          <cell r="O35">
            <v>100000</v>
          </cell>
        </row>
        <row r="36">
          <cell r="F36">
            <v>0</v>
          </cell>
          <cell r="G36">
            <v>8450</v>
          </cell>
          <cell r="N36">
            <v>190534.25</v>
          </cell>
          <cell r="O36">
            <v>98985.21</v>
          </cell>
        </row>
        <row r="37">
          <cell r="F37">
            <v>0</v>
          </cell>
          <cell r="G37">
            <v>11046.6</v>
          </cell>
          <cell r="N37">
            <v>0</v>
          </cell>
          <cell r="O37">
            <v>0</v>
          </cell>
        </row>
        <row r="38">
          <cell r="N38">
            <v>0</v>
          </cell>
          <cell r="O38">
            <v>0</v>
          </cell>
        </row>
        <row r="39">
          <cell r="N39">
            <v>26942</v>
          </cell>
          <cell r="O39">
            <v>71186</v>
          </cell>
        </row>
        <row r="40">
          <cell r="N40">
            <v>65138</v>
          </cell>
          <cell r="O40">
            <v>75861</v>
          </cell>
        </row>
        <row r="41">
          <cell r="N41">
            <v>0</v>
          </cell>
          <cell r="O41">
            <v>0</v>
          </cell>
        </row>
        <row r="42">
          <cell r="F42">
            <v>0</v>
          </cell>
          <cell r="G42">
            <v>20</v>
          </cell>
        </row>
        <row r="43">
          <cell r="F43">
            <v>0</v>
          </cell>
          <cell r="G43">
            <v>24468.92</v>
          </cell>
        </row>
        <row r="44">
          <cell r="F44">
            <v>0</v>
          </cell>
          <cell r="G44">
            <v>11193.84</v>
          </cell>
        </row>
        <row r="45">
          <cell r="F45">
            <v>250</v>
          </cell>
          <cell r="G45">
            <v>640</v>
          </cell>
          <cell r="N45">
            <v>0</v>
          </cell>
          <cell r="O45">
            <v>35243.5</v>
          </cell>
        </row>
        <row r="46">
          <cell r="N46">
            <v>77133.7</v>
          </cell>
          <cell r="O46">
            <v>248679.08000000002</v>
          </cell>
        </row>
        <row r="49">
          <cell r="N49">
            <v>0</v>
          </cell>
          <cell r="O49">
            <v>10298</v>
          </cell>
        </row>
        <row r="50">
          <cell r="F50">
            <v>0</v>
          </cell>
          <cell r="G50">
            <v>300</v>
          </cell>
          <cell r="N50">
            <v>0</v>
          </cell>
          <cell r="O50">
            <v>500</v>
          </cell>
        </row>
        <row r="51">
          <cell r="F51">
            <v>9050</v>
          </cell>
          <cell r="G51">
            <v>21130</v>
          </cell>
          <cell r="N51">
            <v>0</v>
          </cell>
          <cell r="O51">
            <v>400</v>
          </cell>
        </row>
        <row r="52">
          <cell r="F52">
            <v>120</v>
          </cell>
          <cell r="G52">
            <v>1731</v>
          </cell>
          <cell r="N52">
            <v>0</v>
          </cell>
          <cell r="O52">
            <v>3072</v>
          </cell>
        </row>
        <row r="53">
          <cell r="F53">
            <v>360</v>
          </cell>
          <cell r="G53">
            <v>8543</v>
          </cell>
          <cell r="N53">
            <v>0</v>
          </cell>
          <cell r="O53">
            <v>5026</v>
          </cell>
        </row>
        <row r="54">
          <cell r="F54">
            <v>200</v>
          </cell>
          <cell r="G54">
            <v>2293</v>
          </cell>
          <cell r="N54">
            <v>0</v>
          </cell>
          <cell r="O54">
            <v>50</v>
          </cell>
        </row>
        <row r="55">
          <cell r="F55">
            <v>0</v>
          </cell>
          <cell r="G55">
            <v>120</v>
          </cell>
          <cell r="N55">
            <v>0</v>
          </cell>
          <cell r="O55">
            <v>1420</v>
          </cell>
        </row>
        <row r="56">
          <cell r="F56">
            <v>0</v>
          </cell>
          <cell r="G56">
            <v>600</v>
          </cell>
          <cell r="N56">
            <v>0</v>
          </cell>
          <cell r="O56">
            <v>2895</v>
          </cell>
        </row>
        <row r="57">
          <cell r="F57">
            <v>0</v>
          </cell>
          <cell r="G57">
            <v>10</v>
          </cell>
          <cell r="N57">
            <v>0</v>
          </cell>
          <cell r="O57">
            <v>30606.129999999997</v>
          </cell>
        </row>
        <row r="58">
          <cell r="F58">
            <v>0</v>
          </cell>
          <cell r="G58">
            <v>550</v>
          </cell>
          <cell r="N58">
            <v>3750</v>
          </cell>
          <cell r="O58">
            <v>3301</v>
          </cell>
        </row>
        <row r="59">
          <cell r="F59">
            <v>0</v>
          </cell>
          <cell r="G59">
            <v>140</v>
          </cell>
          <cell r="N59">
            <v>0</v>
          </cell>
          <cell r="O59">
            <v>4020</v>
          </cell>
        </row>
        <row r="60">
          <cell r="F60">
            <v>601</v>
          </cell>
          <cell r="G60">
            <v>9175.4600000000009</v>
          </cell>
          <cell r="N60">
            <v>2400</v>
          </cell>
          <cell r="O60">
            <v>5100</v>
          </cell>
        </row>
        <row r="61">
          <cell r="F61">
            <v>0</v>
          </cell>
          <cell r="G61">
            <v>1000</v>
          </cell>
          <cell r="N61">
            <v>0</v>
          </cell>
          <cell r="O61">
            <v>4434</v>
          </cell>
        </row>
        <row r="62">
          <cell r="F62">
            <v>0</v>
          </cell>
          <cell r="G62">
            <v>0</v>
          </cell>
          <cell r="N62">
            <v>0</v>
          </cell>
          <cell r="O62">
            <v>1133.02</v>
          </cell>
        </row>
        <row r="63">
          <cell r="F63">
            <v>0</v>
          </cell>
          <cell r="G63">
            <v>520</v>
          </cell>
          <cell r="N63">
            <v>0</v>
          </cell>
          <cell r="O63">
            <v>0</v>
          </cell>
        </row>
        <row r="64">
          <cell r="F64">
            <v>0</v>
          </cell>
          <cell r="G64">
            <v>150</v>
          </cell>
          <cell r="N64">
            <v>0</v>
          </cell>
          <cell r="O64">
            <v>3250</v>
          </cell>
        </row>
        <row r="65">
          <cell r="F65">
            <v>0</v>
          </cell>
          <cell r="G65">
            <v>5900</v>
          </cell>
          <cell r="N65">
            <v>0</v>
          </cell>
          <cell r="O65">
            <v>8457</v>
          </cell>
        </row>
        <row r="66">
          <cell r="F66">
            <v>0</v>
          </cell>
          <cell r="G66">
            <v>180</v>
          </cell>
        </row>
        <row r="67">
          <cell r="F67">
            <v>0</v>
          </cell>
          <cell r="G67">
            <v>2500</v>
          </cell>
        </row>
        <row r="68">
          <cell r="F68">
            <v>0</v>
          </cell>
          <cell r="G68">
            <v>0</v>
          </cell>
        </row>
        <row r="69">
          <cell r="F69">
            <v>0</v>
          </cell>
          <cell r="G69">
            <v>1300</v>
          </cell>
        </row>
        <row r="70">
          <cell r="F70">
            <v>0</v>
          </cell>
          <cell r="G70">
            <v>500</v>
          </cell>
        </row>
        <row r="71">
          <cell r="F71">
            <v>0</v>
          </cell>
          <cell r="G71">
            <v>0</v>
          </cell>
          <cell r="N71">
            <v>0</v>
          </cell>
          <cell r="O71">
            <v>909.7</v>
          </cell>
        </row>
        <row r="72">
          <cell r="F72">
            <v>0</v>
          </cell>
          <cell r="G72">
            <v>50</v>
          </cell>
        </row>
        <row r="73">
          <cell r="F73">
            <v>0</v>
          </cell>
          <cell r="G73">
            <v>50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0</v>
          </cell>
        </row>
        <row r="77">
          <cell r="N77">
            <v>0</v>
          </cell>
          <cell r="O77">
            <v>2115</v>
          </cell>
        </row>
        <row r="78">
          <cell r="F78">
            <v>469.5</v>
          </cell>
          <cell r="G78">
            <v>4194.5</v>
          </cell>
          <cell r="N78">
            <v>0</v>
          </cell>
          <cell r="O78">
            <v>0</v>
          </cell>
        </row>
        <row r="79">
          <cell r="F79">
            <v>0</v>
          </cell>
          <cell r="G79">
            <v>2815</v>
          </cell>
          <cell r="N79">
            <v>0</v>
          </cell>
          <cell r="O79">
            <v>6162.3600000000006</v>
          </cell>
        </row>
        <row r="80">
          <cell r="F80">
            <v>0</v>
          </cell>
          <cell r="G80">
            <v>0</v>
          </cell>
        </row>
        <row r="81">
          <cell r="F81">
            <v>500</v>
          </cell>
          <cell r="G81">
            <v>5400</v>
          </cell>
        </row>
        <row r="82">
          <cell r="F82">
            <v>0</v>
          </cell>
          <cell r="G82">
            <v>10960</v>
          </cell>
          <cell r="N82">
            <v>0</v>
          </cell>
          <cell r="O82">
            <v>2500</v>
          </cell>
        </row>
        <row r="83">
          <cell r="F83">
            <v>0</v>
          </cell>
          <cell r="G83">
            <v>600</v>
          </cell>
          <cell r="N83">
            <v>0</v>
          </cell>
        </row>
        <row r="84">
          <cell r="F84">
            <v>0</v>
          </cell>
          <cell r="G84">
            <v>5900</v>
          </cell>
          <cell r="N84">
            <v>0</v>
          </cell>
        </row>
        <row r="85">
          <cell r="F85">
            <v>0</v>
          </cell>
          <cell r="G85">
            <v>0</v>
          </cell>
          <cell r="N85">
            <v>0</v>
          </cell>
          <cell r="O85">
            <v>7760</v>
          </cell>
        </row>
        <row r="86">
          <cell r="F86">
            <v>0</v>
          </cell>
          <cell r="G86">
            <v>500</v>
          </cell>
        </row>
        <row r="87">
          <cell r="F87">
            <v>0</v>
          </cell>
          <cell r="G87">
            <v>11400</v>
          </cell>
        </row>
        <row r="91">
          <cell r="N91">
            <v>4636.5</v>
          </cell>
          <cell r="O91">
            <v>52105.49</v>
          </cell>
        </row>
        <row r="93">
          <cell r="F93">
            <v>0</v>
          </cell>
          <cell r="G93">
            <v>0</v>
          </cell>
        </row>
        <row r="94">
          <cell r="F94">
            <v>0</v>
          </cell>
          <cell r="G94">
            <v>0</v>
          </cell>
          <cell r="N94">
            <v>0</v>
          </cell>
          <cell r="O94">
            <v>37198</v>
          </cell>
        </row>
        <row r="95">
          <cell r="F95">
            <v>500</v>
          </cell>
          <cell r="G95">
            <v>3178.33</v>
          </cell>
          <cell r="N95">
            <v>0</v>
          </cell>
          <cell r="O95">
            <v>2460</v>
          </cell>
        </row>
        <row r="100">
          <cell r="F100">
            <v>2000</v>
          </cell>
          <cell r="G100">
            <v>369.87</v>
          </cell>
          <cell r="N100">
            <v>0</v>
          </cell>
          <cell r="O100">
            <v>9205.49</v>
          </cell>
        </row>
        <row r="103">
          <cell r="N103">
            <v>0</v>
          </cell>
          <cell r="O103">
            <v>6133</v>
          </cell>
        </row>
        <row r="104">
          <cell r="N104">
            <v>0</v>
          </cell>
          <cell r="O104">
            <v>8432</v>
          </cell>
        </row>
        <row r="105">
          <cell r="N105">
            <v>0</v>
          </cell>
        </row>
        <row r="109">
          <cell r="N109">
            <v>0</v>
          </cell>
          <cell r="O109">
            <v>8065.08</v>
          </cell>
        </row>
        <row r="115">
          <cell r="N115">
            <v>0</v>
          </cell>
        </row>
        <row r="116">
          <cell r="N116">
            <v>0</v>
          </cell>
        </row>
        <row r="120">
          <cell r="N120">
            <v>1584</v>
          </cell>
        </row>
        <row r="124">
          <cell r="N124">
            <v>3990.8</v>
          </cell>
          <cell r="O124">
            <v>46437.600000000006</v>
          </cell>
        </row>
        <row r="125">
          <cell r="N125">
            <v>2180</v>
          </cell>
          <cell r="O125">
            <v>0</v>
          </cell>
        </row>
        <row r="126">
          <cell r="N126">
            <v>0</v>
          </cell>
          <cell r="O126">
            <v>0</v>
          </cell>
        </row>
        <row r="127">
          <cell r="N127">
            <v>0</v>
          </cell>
        </row>
        <row r="130">
          <cell r="C130">
            <v>43830</v>
          </cell>
          <cell r="F130" t="str">
            <v>AS AT DECEMBER 31, 2 0 1 9</v>
          </cell>
          <cell r="N130">
            <v>0</v>
          </cell>
        </row>
        <row r="131">
          <cell r="N131">
            <v>7820</v>
          </cell>
          <cell r="O131">
            <v>35180</v>
          </cell>
        </row>
        <row r="132">
          <cell r="N132">
            <v>0</v>
          </cell>
        </row>
        <row r="133">
          <cell r="N133">
            <v>0</v>
          </cell>
        </row>
        <row r="136">
          <cell r="N136">
            <v>0</v>
          </cell>
        </row>
        <row r="137">
          <cell r="N137">
            <v>0</v>
          </cell>
          <cell r="O137">
            <v>1400</v>
          </cell>
        </row>
        <row r="138">
          <cell r="N138">
            <v>0</v>
          </cell>
          <cell r="O138">
            <v>172000</v>
          </cell>
        </row>
        <row r="139">
          <cell r="N139">
            <v>0</v>
          </cell>
          <cell r="O139">
            <v>7419</v>
          </cell>
        </row>
        <row r="140">
          <cell r="N140">
            <v>0</v>
          </cell>
          <cell r="O140">
            <v>299125</v>
          </cell>
        </row>
        <row r="143">
          <cell r="N143">
            <v>0</v>
          </cell>
          <cell r="O143">
            <v>60000</v>
          </cell>
        </row>
        <row r="149">
          <cell r="N149">
            <v>0</v>
          </cell>
        </row>
        <row r="150">
          <cell r="N150">
            <v>0</v>
          </cell>
        </row>
        <row r="151">
          <cell r="N151">
            <v>0</v>
          </cell>
        </row>
        <row r="152">
          <cell r="N152">
            <v>0</v>
          </cell>
          <cell r="O152">
            <v>120000</v>
          </cell>
        </row>
        <row r="153">
          <cell r="N153">
            <v>0</v>
          </cell>
          <cell r="O153">
            <v>110004.5</v>
          </cell>
        </row>
        <row r="156">
          <cell r="N156">
            <v>0</v>
          </cell>
          <cell r="O156">
            <v>32704.81</v>
          </cell>
        </row>
        <row r="157">
          <cell r="N157">
            <v>0</v>
          </cell>
          <cell r="O157">
            <v>13939.75</v>
          </cell>
        </row>
        <row r="158">
          <cell r="N158">
            <v>0</v>
          </cell>
          <cell r="O158">
            <v>42355.42</v>
          </cell>
        </row>
        <row r="161">
          <cell r="N161">
            <v>0</v>
          </cell>
        </row>
        <row r="162">
          <cell r="N162">
            <v>0</v>
          </cell>
        </row>
        <row r="165">
          <cell r="N165">
            <v>0</v>
          </cell>
          <cell r="O165">
            <v>14680</v>
          </cell>
        </row>
        <row r="172">
          <cell r="N172">
            <v>0</v>
          </cell>
        </row>
        <row r="173">
          <cell r="N173">
            <v>0</v>
          </cell>
          <cell r="O173">
            <v>23000</v>
          </cell>
        </row>
        <row r="174">
          <cell r="N174">
            <v>0</v>
          </cell>
          <cell r="O174">
            <v>72355.42</v>
          </cell>
        </row>
        <row r="175">
          <cell r="N175">
            <v>0</v>
          </cell>
        </row>
        <row r="176">
          <cell r="N176">
            <v>0</v>
          </cell>
          <cell r="O176">
            <v>68008.83</v>
          </cell>
        </row>
        <row r="180">
          <cell r="N180">
            <v>29998.44</v>
          </cell>
          <cell r="O180">
            <v>201527.77</v>
          </cell>
        </row>
        <row r="183">
          <cell r="N183">
            <v>0</v>
          </cell>
        </row>
        <row r="186">
          <cell r="N186">
            <v>0</v>
          </cell>
          <cell r="O186">
            <v>2000.5</v>
          </cell>
        </row>
        <row r="193">
          <cell r="N193">
            <v>17959.7</v>
          </cell>
          <cell r="O193">
            <v>162463.53000000003</v>
          </cell>
        </row>
        <row r="194">
          <cell r="N194">
            <v>1820</v>
          </cell>
        </row>
        <row r="195">
          <cell r="N195">
            <v>0</v>
          </cell>
        </row>
        <row r="196">
          <cell r="N196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6">
          <cell r="N206">
            <v>29602</v>
          </cell>
          <cell r="O206">
            <v>178645.18</v>
          </cell>
        </row>
        <row r="207">
          <cell r="N207">
            <v>0</v>
          </cell>
        </row>
        <row r="208">
          <cell r="N208">
            <v>0</v>
          </cell>
          <cell r="O208">
            <v>50</v>
          </cell>
        </row>
        <row r="215">
          <cell r="N215">
            <v>0</v>
          </cell>
          <cell r="O215">
            <v>4620</v>
          </cell>
        </row>
        <row r="216">
          <cell r="N216">
            <v>0</v>
          </cell>
        </row>
        <row r="219">
          <cell r="N219">
            <v>0</v>
          </cell>
        </row>
        <row r="226">
          <cell r="N226">
            <v>33060.699999999997</v>
          </cell>
          <cell r="O226">
            <v>313958.40000000002</v>
          </cell>
        </row>
        <row r="227">
          <cell r="N227">
            <v>6812</v>
          </cell>
          <cell r="O227">
            <v>0</v>
          </cell>
        </row>
        <row r="228">
          <cell r="N228">
            <v>0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  <cell r="O233">
            <v>6000</v>
          </cell>
        </row>
        <row r="234">
          <cell r="N234">
            <v>0</v>
          </cell>
          <cell r="O234">
            <v>300000</v>
          </cell>
        </row>
        <row r="235">
          <cell r="N235">
            <v>0</v>
          </cell>
          <cell r="O235">
            <v>139220</v>
          </cell>
        </row>
        <row r="236">
          <cell r="N236">
            <v>0</v>
          </cell>
        </row>
        <row r="237">
          <cell r="N237">
            <v>0</v>
          </cell>
          <cell r="O237">
            <v>1300</v>
          </cell>
        </row>
        <row r="238">
          <cell r="N238">
            <v>0</v>
          </cell>
          <cell r="O238">
            <v>19000</v>
          </cell>
        </row>
        <row r="241">
          <cell r="N241">
            <v>24283.14</v>
          </cell>
          <cell r="O241">
            <v>105886.47</v>
          </cell>
        </row>
        <row r="244">
          <cell r="N244">
            <v>0</v>
          </cell>
        </row>
        <row r="245">
          <cell r="N245">
            <v>0</v>
          </cell>
        </row>
        <row r="250">
          <cell r="N250">
            <v>0</v>
          </cell>
        </row>
        <row r="251">
          <cell r="N251">
            <v>0</v>
          </cell>
        </row>
        <row r="254">
          <cell r="N254">
            <v>0</v>
          </cell>
        </row>
        <row r="255">
          <cell r="N255">
            <v>0</v>
          </cell>
        </row>
        <row r="261">
          <cell r="N261">
            <v>5127.1000000000004</v>
          </cell>
          <cell r="O261">
            <v>57273.090000000004</v>
          </cell>
        </row>
        <row r="264">
          <cell r="N264">
            <v>0</v>
          </cell>
          <cell r="O264">
            <v>200</v>
          </cell>
        </row>
        <row r="265">
          <cell r="N265">
            <v>1020</v>
          </cell>
          <cell r="O265">
            <v>20980</v>
          </cell>
        </row>
        <row r="266">
          <cell r="N266">
            <v>0</v>
          </cell>
        </row>
        <row r="267">
          <cell r="N267">
            <v>0</v>
          </cell>
          <cell r="O267">
            <v>200</v>
          </cell>
        </row>
        <row r="268">
          <cell r="N268">
            <v>0</v>
          </cell>
          <cell r="O268">
            <v>1309</v>
          </cell>
        </row>
        <row r="271">
          <cell r="N271">
            <v>0</v>
          </cell>
        </row>
        <row r="272">
          <cell r="N272">
            <v>0</v>
          </cell>
        </row>
        <row r="273">
          <cell r="N273">
            <v>0</v>
          </cell>
          <cell r="O273">
            <v>103700</v>
          </cell>
        </row>
        <row r="274">
          <cell r="N274">
            <v>0</v>
          </cell>
        </row>
        <row r="279">
          <cell r="N279">
            <v>20</v>
          </cell>
          <cell r="O279">
            <v>9578.7199999999993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4"/>
      <sheetName val="Chart3"/>
      <sheetName val="Chart2"/>
      <sheetName val="Chart1"/>
      <sheetName val="TRIAL BALANCE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">
          <cell r="F8">
            <v>7555.63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</sheetData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4"/>
      <sheetName val="Chart3"/>
      <sheetName val="Chart2"/>
      <sheetName val="Chart1"/>
      <sheetName val="TRIAL BALANCE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30">
          <cell r="F130" t="str">
            <v>AS AT JULY 31, 2 0 1 9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 tint="0.39997558519241921"/>
  </sheetPr>
  <dimension ref="A1:H41"/>
  <sheetViews>
    <sheetView view="pageBreakPreview" topLeftCell="B14" zoomScale="60" zoomScaleNormal="120" zoomScalePageLayoutView="66" workbookViewId="0">
      <selection activeCell="H37" sqref="H37"/>
    </sheetView>
  </sheetViews>
  <sheetFormatPr defaultRowHeight="15" x14ac:dyDescent="0.25"/>
  <cols>
    <col min="1" max="1" width="69.7109375" customWidth="1"/>
    <col min="2" max="2" width="14.7109375" bestFit="1" customWidth="1"/>
    <col min="3" max="3" width="29.5703125" bestFit="1" customWidth="1"/>
    <col min="4" max="4" width="27" bestFit="1" customWidth="1"/>
    <col min="5" max="5" width="25.85546875" bestFit="1" customWidth="1"/>
    <col min="6" max="7" width="30.5703125" bestFit="1" customWidth="1"/>
    <col min="8" max="8" width="31.85546875" customWidth="1"/>
  </cols>
  <sheetData>
    <row r="1" spans="1:8" ht="31.5" x14ac:dyDescent="0.5">
      <c r="A1" s="59" t="s">
        <v>31</v>
      </c>
      <c r="B1" s="59"/>
      <c r="C1" s="59"/>
      <c r="D1" s="59"/>
      <c r="E1" s="59"/>
      <c r="F1" s="59"/>
      <c r="G1" s="59"/>
      <c r="H1" s="59"/>
    </row>
    <row r="2" spans="1:8" ht="31.5" x14ac:dyDescent="0.5">
      <c r="A2" s="59" t="s">
        <v>0</v>
      </c>
      <c r="B2" s="59"/>
      <c r="C2" s="59"/>
      <c r="D2" s="59"/>
      <c r="E2" s="59"/>
      <c r="F2" s="59"/>
      <c r="G2" s="59"/>
      <c r="H2" s="59"/>
    </row>
    <row r="3" spans="1:8" ht="31.5" x14ac:dyDescent="0.5">
      <c r="A3" s="60" t="str">
        <f>'[1]TRIAL BALANCE'!$F$130</f>
        <v>AS AT DECEMBER 31, 2 0 1 9</v>
      </c>
      <c r="B3" s="60"/>
      <c r="C3" s="60"/>
      <c r="D3" s="60"/>
      <c r="E3" s="60"/>
      <c r="F3" s="60"/>
      <c r="G3" s="60"/>
      <c r="H3" s="60"/>
    </row>
    <row r="4" spans="1:8" ht="31.5" x14ac:dyDescent="0.5">
      <c r="A4" s="17"/>
      <c r="B4" s="17"/>
      <c r="C4" s="17"/>
      <c r="D4" s="17"/>
      <c r="E4" s="17"/>
      <c r="F4" s="17"/>
      <c r="G4" s="17"/>
      <c r="H4" s="17"/>
    </row>
    <row r="5" spans="1:8" ht="31.5" x14ac:dyDescent="0.5">
      <c r="A5" s="18"/>
      <c r="B5" s="18"/>
      <c r="C5" s="18" t="s">
        <v>1</v>
      </c>
      <c r="D5" s="18" t="s">
        <v>3</v>
      </c>
      <c r="E5" s="18" t="s">
        <v>4</v>
      </c>
      <c r="F5" s="18" t="s">
        <v>4</v>
      </c>
      <c r="G5" s="18" t="s">
        <v>6</v>
      </c>
      <c r="H5" s="18" t="s">
        <v>8</v>
      </c>
    </row>
    <row r="6" spans="1:8" ht="31.5" x14ac:dyDescent="0.5">
      <c r="A6" s="18"/>
      <c r="B6" s="18"/>
      <c r="C6" s="18" t="s">
        <v>2</v>
      </c>
      <c r="D6" s="18" t="s">
        <v>2</v>
      </c>
      <c r="E6" s="18" t="s">
        <v>2</v>
      </c>
      <c r="F6" s="18" t="s">
        <v>5</v>
      </c>
      <c r="G6" s="18"/>
      <c r="H6" s="18" t="s">
        <v>9</v>
      </c>
    </row>
    <row r="7" spans="1:8" ht="31.5" x14ac:dyDescent="0.5">
      <c r="A7" s="18" t="s">
        <v>7</v>
      </c>
      <c r="B7" s="18" t="s">
        <v>19</v>
      </c>
      <c r="C7" s="18" t="s">
        <v>20</v>
      </c>
      <c r="D7" s="18" t="s">
        <v>20</v>
      </c>
      <c r="E7" s="18" t="s">
        <v>20</v>
      </c>
      <c r="F7" s="18" t="s">
        <v>20</v>
      </c>
      <c r="G7" s="18" t="s">
        <v>20</v>
      </c>
      <c r="H7" s="18" t="s">
        <v>20</v>
      </c>
    </row>
    <row r="8" spans="1:8" ht="8.1" customHeight="1" x14ac:dyDescent="0.5">
      <c r="A8" s="17"/>
      <c r="B8" s="17"/>
      <c r="C8" s="17"/>
      <c r="D8" s="17"/>
      <c r="E8" s="17"/>
      <c r="F8" s="17"/>
      <c r="G8" s="17"/>
      <c r="H8" s="17"/>
    </row>
    <row r="9" spans="1:8" ht="31.5" x14ac:dyDescent="0.5">
      <c r="A9" s="17" t="s">
        <v>10</v>
      </c>
      <c r="B9" s="17"/>
      <c r="C9" s="19">
        <f>'DETAILS CRE.'!C14</f>
        <v>34000</v>
      </c>
      <c r="D9" s="20">
        <v>0</v>
      </c>
      <c r="E9" s="19">
        <f>'DETAILS CRE.'!D14</f>
        <v>2833.333333333333</v>
      </c>
      <c r="F9" s="19">
        <f>'DETAILS CRE.'!E14</f>
        <v>1285</v>
      </c>
      <c r="G9" s="19">
        <f>F9-E9</f>
        <v>-1548.333333333333</v>
      </c>
      <c r="H9" s="19">
        <f>'DETAILS CRE.'!G14</f>
        <v>24055.13</v>
      </c>
    </row>
    <row r="10" spans="1:8" ht="31.5" x14ac:dyDescent="0.5">
      <c r="A10" s="17" t="s">
        <v>11</v>
      </c>
      <c r="B10" s="17"/>
      <c r="C10" s="19">
        <f>'DETAILS CRE.'!C34</f>
        <v>6682897.5099999998</v>
      </c>
      <c r="D10" s="20">
        <v>0</v>
      </c>
      <c r="E10" s="19">
        <f>'DETAILS CRE.'!D34</f>
        <v>556908.12583333324</v>
      </c>
      <c r="F10" s="19">
        <f>'DETAILS CRE.'!E34</f>
        <v>419367.44</v>
      </c>
      <c r="G10" s="19">
        <f t="shared" ref="G10:G16" si="0">F10-E10</f>
        <v>-137540.68583333323</v>
      </c>
      <c r="H10" s="19">
        <f>'DETAILS CRE.'!G34+'DETAILS CRE.'!G124</f>
        <v>6430754.1299999999</v>
      </c>
    </row>
    <row r="11" spans="1:8" ht="31.5" x14ac:dyDescent="0.5">
      <c r="A11" s="17" t="s">
        <v>12</v>
      </c>
      <c r="B11" s="17"/>
      <c r="C11" s="19">
        <f>'DETAILS CRE.'!C47</f>
        <v>49200</v>
      </c>
      <c r="D11" s="20">
        <v>0</v>
      </c>
      <c r="E11" s="19">
        <f>'DETAILS CRE.'!D47</f>
        <v>4100</v>
      </c>
      <c r="F11" s="19">
        <f>'DETAILS CRE.'!E47</f>
        <v>0</v>
      </c>
      <c r="G11" s="19">
        <f t="shared" si="0"/>
        <v>-4100</v>
      </c>
      <c r="H11" s="19">
        <f>'DETAILS CRE.'!G47</f>
        <v>29746.6</v>
      </c>
    </row>
    <row r="12" spans="1:8" ht="31.5" x14ac:dyDescent="0.5">
      <c r="A12" s="17" t="s">
        <v>13</v>
      </c>
      <c r="B12" s="17"/>
      <c r="C12" s="19">
        <f>'DETAILS CRE.'!C57</f>
        <v>36000</v>
      </c>
      <c r="D12" s="20">
        <v>0</v>
      </c>
      <c r="E12" s="19">
        <f>'DETAILS CRE.'!D57</f>
        <v>3000</v>
      </c>
      <c r="F12" s="19">
        <f>'DETAILS CRE.'!E57</f>
        <v>250</v>
      </c>
      <c r="G12" s="19">
        <f t="shared" si="0"/>
        <v>-2750</v>
      </c>
      <c r="H12" s="19">
        <f>'DETAILS CRE.'!G57</f>
        <v>36572.759999999995</v>
      </c>
    </row>
    <row r="13" spans="1:8" ht="31.5" x14ac:dyDescent="0.5">
      <c r="A13" s="17" t="s">
        <v>14</v>
      </c>
      <c r="B13" s="17"/>
      <c r="C13" s="19">
        <f>'DETAILS CRE.'!C87</f>
        <v>61800</v>
      </c>
      <c r="D13" s="20">
        <v>0</v>
      </c>
      <c r="E13" s="19">
        <f>'DETAILS CRE.'!D87</f>
        <v>5150.0000000000009</v>
      </c>
      <c r="F13" s="19">
        <f>'DETAILS CRE.'!E87</f>
        <v>10331</v>
      </c>
      <c r="G13" s="19">
        <f t="shared" si="0"/>
        <v>5180.9999999999991</v>
      </c>
      <c r="H13" s="19">
        <f>'DETAILS CRE.'!G87</f>
        <v>67073.459999999992</v>
      </c>
    </row>
    <row r="14" spans="1:8" ht="31.5" x14ac:dyDescent="0.5">
      <c r="A14" s="17" t="s">
        <v>15</v>
      </c>
      <c r="B14" s="17"/>
      <c r="C14" s="19">
        <f>'DETAILS CRE.'!C103</f>
        <v>67000</v>
      </c>
      <c r="D14" s="20">
        <v>0</v>
      </c>
      <c r="E14" s="19">
        <f>'DETAILS CRE.'!D103</f>
        <v>5583.333333333333</v>
      </c>
      <c r="F14" s="19">
        <f>'DETAILS CRE.'!E103</f>
        <v>969.5</v>
      </c>
      <c r="G14" s="19">
        <f t="shared" si="0"/>
        <v>-4613.833333333333</v>
      </c>
      <c r="H14" s="19">
        <f>'DETAILS CRE.'!G103</f>
        <v>42739</v>
      </c>
    </row>
    <row r="15" spans="1:8" ht="31.5" x14ac:dyDescent="0.5">
      <c r="A15" s="17" t="s">
        <v>16</v>
      </c>
      <c r="B15" s="17"/>
      <c r="C15" s="19">
        <f>'DETAILS CRE.'!C112</f>
        <v>9000</v>
      </c>
      <c r="D15" s="20">
        <v>0</v>
      </c>
      <c r="E15" s="19">
        <f>'DETAILS CRE.'!D112</f>
        <v>750</v>
      </c>
      <c r="F15" s="19">
        <f>'DETAILS CRE.'!E112</f>
        <v>500</v>
      </c>
      <c r="G15" s="19">
        <f t="shared" si="0"/>
        <v>-250</v>
      </c>
      <c r="H15" s="19">
        <f>'DETAILS CRE.'!G112</f>
        <v>3678.33</v>
      </c>
    </row>
    <row r="16" spans="1:8" ht="31.5" x14ac:dyDescent="0.5">
      <c r="A16" s="17" t="s">
        <v>17</v>
      </c>
      <c r="B16" s="17"/>
      <c r="C16" s="19">
        <f>'DETAILS CRE.'!C119</f>
        <v>1000</v>
      </c>
      <c r="D16" s="20">
        <v>0</v>
      </c>
      <c r="E16" s="19">
        <f>'DETAILS CRE.'!D119</f>
        <v>83.333333333333329</v>
      </c>
      <c r="F16" s="20">
        <f>'DETAILS CRE.'!E119</f>
        <v>2000</v>
      </c>
      <c r="G16" s="19">
        <f t="shared" si="0"/>
        <v>1916.6666666666667</v>
      </c>
      <c r="H16" s="19">
        <f>'DETAILS CRE.'!G119</f>
        <v>2369.87</v>
      </c>
    </row>
    <row r="17" spans="1:8" ht="8.1" customHeight="1" x14ac:dyDescent="0.5">
      <c r="A17" s="17"/>
      <c r="B17" s="17"/>
      <c r="C17" s="19"/>
      <c r="D17" s="20"/>
      <c r="E17" s="19"/>
      <c r="F17" s="19"/>
      <c r="G17" s="19"/>
      <c r="H17" s="19"/>
    </row>
    <row r="18" spans="1:8" ht="31.5" x14ac:dyDescent="0.5">
      <c r="A18" s="18" t="s">
        <v>18</v>
      </c>
      <c r="B18" s="18"/>
      <c r="C18" s="21">
        <f>SUM(C9:C17)</f>
        <v>6940897.5099999998</v>
      </c>
      <c r="D18" s="22">
        <f t="shared" ref="D18:H18" si="1">SUM(D9:D17)</f>
        <v>0</v>
      </c>
      <c r="E18" s="21">
        <f t="shared" si="1"/>
        <v>578408.12583333335</v>
      </c>
      <c r="F18" s="21">
        <f t="shared" si="1"/>
        <v>434702.94</v>
      </c>
      <c r="G18" s="21">
        <f t="shared" si="1"/>
        <v>-143705.18583333326</v>
      </c>
      <c r="H18" s="21">
        <f t="shared" si="1"/>
        <v>6636989.2799999993</v>
      </c>
    </row>
    <row r="19" spans="1:8" ht="8.1" customHeight="1" x14ac:dyDescent="0.5">
      <c r="A19" s="17"/>
      <c r="B19" s="17"/>
      <c r="C19" s="17"/>
      <c r="D19" s="17"/>
      <c r="E19" s="17"/>
      <c r="F19" s="17"/>
      <c r="G19" s="17"/>
      <c r="H19" s="17"/>
    </row>
    <row r="20" spans="1:8" ht="31.5" x14ac:dyDescent="0.5">
      <c r="A20" s="17" t="s">
        <v>21</v>
      </c>
      <c r="B20" s="17"/>
      <c r="C20" s="17"/>
      <c r="D20" s="17"/>
      <c r="E20" s="17"/>
      <c r="F20" s="17"/>
      <c r="G20" s="17"/>
      <c r="H20" s="17"/>
    </row>
    <row r="21" spans="1:8" ht="31.5" x14ac:dyDescent="0.5">
      <c r="A21" s="17" t="s">
        <v>22</v>
      </c>
      <c r="B21" s="17"/>
      <c r="C21" s="19">
        <f>'MAIN SUM. EXP.'!C9</f>
        <v>1809326.1800000002</v>
      </c>
      <c r="D21" s="20">
        <v>0</v>
      </c>
      <c r="E21" s="19">
        <f>'MAIN SUM. EXP.'!D9</f>
        <v>150777.18166666667</v>
      </c>
      <c r="F21" s="19">
        <f>'MAIN SUM. EXP.'!E9</f>
        <v>105052.62000000001</v>
      </c>
      <c r="G21" s="19">
        <f>'MAIN SUM. EXP.'!F9</f>
        <v>45724.561666666661</v>
      </c>
      <c r="H21" s="19">
        <f>'MAIN SUM. EXP.'!G9</f>
        <v>1333369.0400000003</v>
      </c>
    </row>
    <row r="22" spans="1:8" ht="31.5" x14ac:dyDescent="0.5">
      <c r="A22" s="17" t="s">
        <v>109</v>
      </c>
      <c r="B22" s="17"/>
      <c r="C22" s="19">
        <f>'MAIN SUM. EXP.'!C10</f>
        <v>2689612.08</v>
      </c>
      <c r="D22" s="20">
        <v>0</v>
      </c>
      <c r="E22" s="19">
        <f>'MAIN SUM. EXP.'!D10</f>
        <v>224134.34000000003</v>
      </c>
      <c r="F22" s="19">
        <f>'MAIN SUM. EXP.'!E10</f>
        <v>323622.2</v>
      </c>
      <c r="G22" s="19">
        <f>'MAIN SUM. EXP.'!F10</f>
        <v>-99487.859999999986</v>
      </c>
      <c r="H22" s="19">
        <f>'MAIN SUM. EXP.'!G10</f>
        <v>2567452.0699999998</v>
      </c>
    </row>
    <row r="23" spans="1:8" ht="31.5" hidden="1" x14ac:dyDescent="0.5">
      <c r="A23" s="17" t="s">
        <v>236</v>
      </c>
      <c r="B23" s="17"/>
      <c r="C23" s="19">
        <f>'MAIN SUM. EXP.'!C12</f>
        <v>0</v>
      </c>
      <c r="D23" s="20">
        <f>'MAIN SUM. EXP.'!D12</f>
        <v>0</v>
      </c>
      <c r="E23" s="19">
        <f>'MAIN SUM. EXP.'!D12</f>
        <v>0</v>
      </c>
      <c r="F23" s="19">
        <f>'MAIN SUM. EXP.'!F12</f>
        <v>0</v>
      </c>
      <c r="G23" s="19">
        <f>'MAIN SUM. EXP.'!G12</f>
        <v>0</v>
      </c>
      <c r="H23" s="19">
        <f>'MAIN SUM. EXP.'!H12</f>
        <v>0</v>
      </c>
    </row>
    <row r="24" spans="1:8" ht="31.5" hidden="1" x14ac:dyDescent="0.5">
      <c r="A24" s="17" t="s">
        <v>113</v>
      </c>
      <c r="B24" s="17"/>
      <c r="C24" s="19">
        <f>'MAIN SUM. EXP.'!C13</f>
        <v>0</v>
      </c>
      <c r="D24" s="20">
        <f>'MAIN SUM. EXP.'!D13</f>
        <v>0</v>
      </c>
      <c r="E24" s="19">
        <f>'MAIN SUM. EXP.'!D13</f>
        <v>0</v>
      </c>
      <c r="F24" s="19">
        <f>'MAIN SUM. EXP.'!F13</f>
        <v>0</v>
      </c>
      <c r="G24" s="19">
        <f>'MAIN SUM. EXP.'!G13</f>
        <v>0</v>
      </c>
      <c r="H24" s="19">
        <f>'MAIN SUM. EXP.'!H13</f>
        <v>0</v>
      </c>
    </row>
    <row r="25" spans="1:8" ht="31.5" x14ac:dyDescent="0.5">
      <c r="A25" s="17" t="s">
        <v>449</v>
      </c>
      <c r="B25" s="17"/>
      <c r="C25" s="19"/>
      <c r="D25" s="20"/>
      <c r="E25" s="19"/>
      <c r="F25" s="19"/>
      <c r="G25" s="19"/>
      <c r="H25" s="19">
        <f>'SUB SUM. EXP.'!G81</f>
        <v>201250</v>
      </c>
    </row>
    <row r="26" spans="1:8" ht="31.5" x14ac:dyDescent="0.5">
      <c r="A26" s="17" t="s">
        <v>114</v>
      </c>
      <c r="B26" s="17"/>
      <c r="C26" s="19">
        <f>'MAIN SUM. EXP.'!C14</f>
        <v>5000</v>
      </c>
      <c r="D26" s="20">
        <v>0</v>
      </c>
      <c r="E26" s="19">
        <f>'MAIN SUM. EXP.'!D14</f>
        <v>416.66666666666669</v>
      </c>
      <c r="F26" s="19">
        <f>'MAIN SUM. EXP.'!E14</f>
        <v>0</v>
      </c>
      <c r="G26" s="19">
        <f>'MAIN SUM. EXP.'!F14</f>
        <v>416.66666666666669</v>
      </c>
      <c r="H26" s="19">
        <f>'MAIN SUM. EXP.'!G14</f>
        <v>0</v>
      </c>
    </row>
    <row r="27" spans="1:8" ht="31.5" x14ac:dyDescent="0.5">
      <c r="A27" s="17" t="s">
        <v>23</v>
      </c>
      <c r="B27" s="17"/>
      <c r="C27" s="19">
        <f>'MAIN SUM. EXP.'!C15</f>
        <v>2000</v>
      </c>
      <c r="D27" s="20">
        <v>0</v>
      </c>
      <c r="E27" s="19">
        <f>'MAIN SUM. EXP.'!D15</f>
        <v>166.66666666666666</v>
      </c>
      <c r="F27" s="19">
        <f>'MAIN SUM. EXP.'!E15</f>
        <v>0</v>
      </c>
      <c r="G27" s="19">
        <f>'MAIN SUM. EXP.'!F15</f>
        <v>166.66666666666666</v>
      </c>
      <c r="H27" s="19">
        <f>'MAIN SUM. EXP.'!G15</f>
        <v>1133.02</v>
      </c>
    </row>
    <row r="28" spans="1:8" ht="31.5" x14ac:dyDescent="0.5">
      <c r="A28" s="17" t="s">
        <v>117</v>
      </c>
      <c r="B28" s="17"/>
      <c r="C28" s="19">
        <f>'MAIN SUM. EXP.'!C16</f>
        <v>1808014.9100000001</v>
      </c>
      <c r="D28" s="20">
        <v>0</v>
      </c>
      <c r="E28" s="19">
        <f>'MAIN SUM. EXP.'!D16</f>
        <v>150667.90916666668</v>
      </c>
      <c r="F28" s="19">
        <f>'MAIN SUM. EXP.'!E16</f>
        <v>7820</v>
      </c>
      <c r="G28" s="19">
        <f>'MAIN SUM. EXP.'!F16</f>
        <v>142847.90916666668</v>
      </c>
      <c r="H28" s="19">
        <f>'MAIN SUM. EXP.'!G16</f>
        <v>1202248.48</v>
      </c>
    </row>
    <row r="29" spans="1:8" ht="31.5" x14ac:dyDescent="0.5">
      <c r="A29" s="17" t="s">
        <v>120</v>
      </c>
      <c r="B29" s="17"/>
      <c r="C29" s="19">
        <f>'MAIN SUM. EXP.'!C17</f>
        <v>626944.34000000008</v>
      </c>
      <c r="D29" s="20">
        <v>0</v>
      </c>
      <c r="E29" s="19">
        <f>'MAIN SUM. EXP.'!D17</f>
        <v>52245.361666666679</v>
      </c>
      <c r="F29" s="19">
        <f>'MAIN SUM. EXP.'!E17</f>
        <v>220532.69</v>
      </c>
      <c r="G29" s="19">
        <f>'MAIN SUM. EXP.'!F17</f>
        <v>-168287.32833333331</v>
      </c>
      <c r="H29" s="19">
        <f>'MAIN SUM. EXP.'!G17</f>
        <v>712054.5</v>
      </c>
    </row>
    <row r="30" spans="1:8" ht="8.1" customHeight="1" x14ac:dyDescent="0.5">
      <c r="A30" s="17"/>
      <c r="B30" s="17"/>
      <c r="C30" s="17"/>
      <c r="D30" s="23"/>
      <c r="E30" s="17"/>
      <c r="F30" s="17"/>
      <c r="G30" s="17"/>
      <c r="H30" s="17"/>
    </row>
    <row r="31" spans="1:8" ht="31.5" x14ac:dyDescent="0.5">
      <c r="A31" s="18" t="s">
        <v>431</v>
      </c>
      <c r="B31" s="18"/>
      <c r="C31" s="24">
        <f>SUM(C21:C30)</f>
        <v>6940897.5099999998</v>
      </c>
      <c r="D31" s="25">
        <f>SUM(D21:D30)</f>
        <v>0</v>
      </c>
      <c r="E31" s="24">
        <f>SUM(E21:E29)</f>
        <v>578408.12583333347</v>
      </c>
      <c r="F31" s="24">
        <f>SUM(F21:F29)</f>
        <v>657027.51</v>
      </c>
      <c r="G31" s="24">
        <f>SUM(G21:G29)</f>
        <v>-78619.384166666627</v>
      </c>
      <c r="H31" s="24">
        <f>SUM(H21:H29)</f>
        <v>6017507.1100000003</v>
      </c>
    </row>
    <row r="32" spans="1:8" ht="8.1" customHeight="1" x14ac:dyDescent="0.5">
      <c r="A32" s="17"/>
      <c r="B32" s="17"/>
      <c r="C32" s="17"/>
      <c r="D32" s="17"/>
      <c r="E32" s="17"/>
      <c r="F32" s="17"/>
      <c r="G32" s="17"/>
      <c r="H32" s="17"/>
    </row>
    <row r="33" spans="1:8" ht="31.5" x14ac:dyDescent="0.5">
      <c r="A33" s="17" t="s">
        <v>24</v>
      </c>
      <c r="B33" s="17"/>
      <c r="C33" s="25">
        <f t="shared" ref="C33:H33" si="2">C18-C31</f>
        <v>0</v>
      </c>
      <c r="D33" s="25">
        <f t="shared" si="2"/>
        <v>0</v>
      </c>
      <c r="E33" s="21">
        <f t="shared" si="2"/>
        <v>0</v>
      </c>
      <c r="F33" s="21">
        <f t="shared" si="2"/>
        <v>-222324.57</v>
      </c>
      <c r="G33" s="21">
        <f t="shared" si="2"/>
        <v>-65085.801666666637</v>
      </c>
      <c r="H33" s="21">
        <f t="shared" si="2"/>
        <v>619482.16999999899</v>
      </c>
    </row>
    <row r="34" spans="1:8" ht="4.5" customHeight="1" x14ac:dyDescent="0.5">
      <c r="A34" s="17" t="s">
        <v>25</v>
      </c>
      <c r="B34" s="17"/>
      <c r="C34" s="17"/>
      <c r="D34" s="17"/>
      <c r="E34" s="17"/>
      <c r="F34" s="21">
        <f>SCHEDULES!D13</f>
        <v>869262.58</v>
      </c>
      <c r="G34" s="17"/>
      <c r="H34" s="17"/>
    </row>
    <row r="35" spans="1:8" ht="31.5" hidden="1" x14ac:dyDescent="0.5">
      <c r="A35" s="17" t="s">
        <v>26</v>
      </c>
      <c r="B35" s="17"/>
      <c r="C35" s="17"/>
      <c r="D35" s="17"/>
      <c r="E35" s="17"/>
      <c r="F35" s="24">
        <f>F33+F34</f>
        <v>646938.01</v>
      </c>
      <c r="G35" s="17"/>
      <c r="H35" s="17"/>
    </row>
    <row r="36" spans="1:8" ht="31.5" x14ac:dyDescent="0.5">
      <c r="A36" s="17"/>
      <c r="B36" s="17"/>
      <c r="C36" s="17"/>
      <c r="D36" s="17"/>
      <c r="E36" s="17"/>
      <c r="F36" s="17"/>
      <c r="G36" s="17"/>
      <c r="H36" s="17"/>
    </row>
    <row r="37" spans="1:8" ht="31.5" x14ac:dyDescent="0.5">
      <c r="A37" s="17"/>
      <c r="B37" s="17"/>
      <c r="C37" s="17"/>
      <c r="D37" s="17"/>
      <c r="E37" s="17"/>
      <c r="F37" s="17"/>
      <c r="G37" s="17"/>
      <c r="H37" s="17"/>
    </row>
    <row r="39" spans="1:8" s="11" customFormat="1" ht="28.5" x14ac:dyDescent="0.45">
      <c r="F39" s="14">
        <f>SCHEDULES!D32</f>
        <v>663550.37000000011</v>
      </c>
    </row>
    <row r="41" spans="1:8" s="11" customFormat="1" ht="28.5" x14ac:dyDescent="0.45">
      <c r="A41" s="10" t="s">
        <v>267</v>
      </c>
      <c r="F41" s="37"/>
    </row>
  </sheetData>
  <sheetProtection selectLockedCells="1" selectUnlockedCells="1"/>
  <mergeCells count="3">
    <mergeCell ref="A1:H1"/>
    <mergeCell ref="A2:H2"/>
    <mergeCell ref="A3:H3"/>
  </mergeCells>
  <pageMargins left="0.7" right="0.7" top="0.75" bottom="0.75" header="0.3" footer="0.3"/>
  <pageSetup scale="47" orientation="landscape" r:id="rId1"/>
  <headerFooter>
    <oddFooter>&amp;C&amp;20&amp;P of &amp;N</oddFooter>
  </headerFooter>
  <colBreaks count="1" manualBreakCount="1">
    <brk id="9" max="4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-0.249977111117893"/>
  </sheetPr>
  <dimension ref="A1:E57"/>
  <sheetViews>
    <sheetView tabSelected="1" view="pageBreakPreview" topLeftCell="A19" zoomScale="60" zoomScaleNormal="130" workbookViewId="0">
      <selection activeCell="D26" sqref="D26"/>
    </sheetView>
  </sheetViews>
  <sheetFormatPr defaultRowHeight="15" x14ac:dyDescent="0.25"/>
  <cols>
    <col min="1" max="1" width="74.42578125" customWidth="1"/>
    <col min="2" max="2" width="13.140625" customWidth="1"/>
    <col min="3" max="3" width="18.140625" customWidth="1"/>
    <col min="4" max="4" width="35.42578125" customWidth="1"/>
    <col min="5" max="5" width="26.5703125" customWidth="1"/>
  </cols>
  <sheetData>
    <row r="1" spans="1:5" ht="31.5" x14ac:dyDescent="0.5">
      <c r="A1" s="59" t="s">
        <v>282</v>
      </c>
      <c r="B1" s="59"/>
      <c r="C1" s="59"/>
      <c r="D1" s="59"/>
      <c r="E1" s="59"/>
    </row>
    <row r="2" spans="1:5" ht="31.5" x14ac:dyDescent="0.5">
      <c r="A2" s="59" t="s">
        <v>237</v>
      </c>
      <c r="B2" s="59"/>
      <c r="C2" s="59"/>
      <c r="D2" s="59"/>
      <c r="E2" s="59"/>
    </row>
    <row r="3" spans="1:5" ht="31.5" x14ac:dyDescent="0.5">
      <c r="A3" s="61">
        <f>'[1]TRIAL BALANCE'!$C$130</f>
        <v>43830</v>
      </c>
      <c r="B3" s="62"/>
      <c r="C3" s="62"/>
      <c r="D3" s="62"/>
      <c r="E3" s="63"/>
    </row>
    <row r="4" spans="1:5" ht="3.95" customHeight="1" x14ac:dyDescent="0.5">
      <c r="A4" s="17"/>
      <c r="B4" s="17"/>
      <c r="C4" s="17"/>
      <c r="D4" s="17"/>
      <c r="E4" s="17"/>
    </row>
    <row r="5" spans="1:5" ht="31.5" x14ac:dyDescent="0.5">
      <c r="A5" s="18" t="s">
        <v>238</v>
      </c>
      <c r="B5" s="18"/>
      <c r="C5" s="18"/>
      <c r="D5" s="18" t="s">
        <v>239</v>
      </c>
      <c r="E5" s="17"/>
    </row>
    <row r="6" spans="1:5" ht="31.5" x14ac:dyDescent="0.5">
      <c r="A6" s="17" t="s">
        <v>240</v>
      </c>
      <c r="B6" s="26"/>
      <c r="C6" s="17"/>
      <c r="D6" s="19">
        <v>0</v>
      </c>
      <c r="E6" s="17"/>
    </row>
    <row r="7" spans="1:5" ht="31.5" x14ac:dyDescent="0.5">
      <c r="A7" s="17" t="s">
        <v>241</v>
      </c>
      <c r="B7" s="26"/>
      <c r="C7" s="17"/>
      <c r="D7" s="19">
        <v>0</v>
      </c>
      <c r="E7" s="17"/>
    </row>
    <row r="8" spans="1:5" ht="31.5" x14ac:dyDescent="0.5">
      <c r="A8" s="17" t="s">
        <v>242</v>
      </c>
      <c r="B8" s="26"/>
      <c r="C8" s="17"/>
      <c r="D8" s="20">
        <v>0</v>
      </c>
      <c r="E8" s="17"/>
    </row>
    <row r="9" spans="1:5" ht="31.5" x14ac:dyDescent="0.5">
      <c r="A9" s="17" t="s">
        <v>170</v>
      </c>
      <c r="B9" s="26"/>
      <c r="C9" s="17"/>
      <c r="D9" s="20">
        <v>0</v>
      </c>
      <c r="E9" s="17"/>
    </row>
    <row r="10" spans="1:5" ht="31.5" x14ac:dyDescent="0.5">
      <c r="A10" s="17"/>
      <c r="B10" s="26"/>
      <c r="C10" s="17"/>
      <c r="D10" s="19"/>
      <c r="E10" s="17"/>
    </row>
    <row r="11" spans="1:5" ht="31.5" x14ac:dyDescent="0.5">
      <c r="A11" s="18" t="s">
        <v>243</v>
      </c>
      <c r="B11" s="26"/>
      <c r="C11" s="17"/>
      <c r="D11" s="19"/>
      <c r="E11" s="17"/>
    </row>
    <row r="12" spans="1:5" ht="31.5" x14ac:dyDescent="0.5">
      <c r="A12" s="17" t="s">
        <v>244</v>
      </c>
      <c r="B12" s="26"/>
      <c r="C12" s="17"/>
      <c r="D12" s="19">
        <v>0</v>
      </c>
      <c r="E12" s="17"/>
    </row>
    <row r="13" spans="1:5" ht="31.5" x14ac:dyDescent="0.5">
      <c r="A13" s="17" t="s">
        <v>245</v>
      </c>
      <c r="B13" s="26"/>
      <c r="C13" s="17"/>
      <c r="D13" s="19">
        <v>869262.58</v>
      </c>
      <c r="E13" s="17"/>
    </row>
    <row r="14" spans="1:5" ht="31.5" x14ac:dyDescent="0.5">
      <c r="A14" s="17"/>
      <c r="B14" s="26"/>
      <c r="C14" s="17"/>
      <c r="D14" s="19"/>
      <c r="E14" s="17"/>
    </row>
    <row r="15" spans="1:5" ht="31.5" x14ac:dyDescent="0.5">
      <c r="A15" s="18" t="s">
        <v>246</v>
      </c>
      <c r="B15" s="26"/>
      <c r="C15" s="17"/>
      <c r="D15" s="19"/>
      <c r="E15" s="17"/>
    </row>
    <row r="16" spans="1:5" ht="31.5" x14ac:dyDescent="0.5">
      <c r="A16" s="17" t="s">
        <v>247</v>
      </c>
      <c r="B16" s="26"/>
      <c r="C16" s="17"/>
      <c r="D16" s="19">
        <v>5008.7299999999996</v>
      </c>
      <c r="E16" s="17"/>
    </row>
    <row r="17" spans="1:5" ht="31.5" x14ac:dyDescent="0.5">
      <c r="A17" s="17" t="s">
        <v>248</v>
      </c>
      <c r="B17" s="26"/>
      <c r="C17" s="17"/>
      <c r="D17" s="19">
        <v>23888.57</v>
      </c>
      <c r="E17" s="17"/>
    </row>
    <row r="18" spans="1:5" ht="31.5" x14ac:dyDescent="0.5">
      <c r="A18" s="17" t="s">
        <v>249</v>
      </c>
      <c r="B18" s="26"/>
      <c r="C18" s="17"/>
      <c r="D18" s="19">
        <v>2104.39</v>
      </c>
      <c r="E18" s="17"/>
    </row>
    <row r="19" spans="1:5" ht="31.5" x14ac:dyDescent="0.5">
      <c r="A19" s="17" t="s">
        <v>250</v>
      </c>
      <c r="B19" s="26"/>
      <c r="C19" s="17"/>
      <c r="D19" s="19">
        <v>51444.14</v>
      </c>
      <c r="E19" s="17"/>
    </row>
    <row r="20" spans="1:5" ht="31.5" x14ac:dyDescent="0.5">
      <c r="A20" s="17" t="s">
        <v>251</v>
      </c>
      <c r="B20" s="26"/>
      <c r="C20" s="17"/>
      <c r="D20" s="19">
        <v>10427.57</v>
      </c>
      <c r="E20" s="17"/>
    </row>
    <row r="21" spans="1:5" ht="31.5" x14ac:dyDescent="0.5">
      <c r="A21" s="17" t="s">
        <v>252</v>
      </c>
      <c r="B21" s="26"/>
      <c r="C21" s="17"/>
      <c r="D21" s="19">
        <v>0</v>
      </c>
      <c r="E21" s="17"/>
    </row>
    <row r="22" spans="1:5" ht="31.5" x14ac:dyDescent="0.5">
      <c r="A22" s="17" t="s">
        <v>253</v>
      </c>
      <c r="B22" s="26"/>
      <c r="C22" s="17"/>
      <c r="D22" s="19">
        <v>159022.74</v>
      </c>
      <c r="E22" s="17"/>
    </row>
    <row r="23" spans="1:5" ht="31.5" x14ac:dyDescent="0.5">
      <c r="A23" s="17" t="s">
        <v>254</v>
      </c>
      <c r="B23" s="26"/>
      <c r="C23" s="17"/>
      <c r="D23" s="19">
        <v>0</v>
      </c>
      <c r="E23" s="17"/>
    </row>
    <row r="24" spans="1:5" ht="31.5" x14ac:dyDescent="0.5">
      <c r="A24" s="18" t="s">
        <v>255</v>
      </c>
      <c r="B24" s="26"/>
      <c r="C24" s="17"/>
      <c r="D24" s="19"/>
      <c r="E24" s="17"/>
    </row>
    <row r="25" spans="1:5" ht="31.5" x14ac:dyDescent="0.5">
      <c r="A25" s="17" t="s">
        <v>256</v>
      </c>
      <c r="B25" s="26"/>
      <c r="C25" s="17"/>
      <c r="D25" s="19">
        <v>392978.01</v>
      </c>
      <c r="E25" s="17"/>
    </row>
    <row r="26" spans="1:5" ht="31.5" x14ac:dyDescent="0.5">
      <c r="A26" s="17" t="s">
        <v>448</v>
      </c>
      <c r="B26" s="26"/>
      <c r="C26" s="17"/>
      <c r="D26" s="19">
        <v>18583.16</v>
      </c>
      <c r="E26" s="17"/>
    </row>
    <row r="27" spans="1:5" ht="31.5" x14ac:dyDescent="0.5">
      <c r="A27" s="17" t="s">
        <v>257</v>
      </c>
      <c r="B27" s="26"/>
      <c r="C27" s="17"/>
      <c r="D27" s="19">
        <v>93.06</v>
      </c>
      <c r="E27" s="17"/>
    </row>
    <row r="28" spans="1:5" ht="31.5" x14ac:dyDescent="0.5">
      <c r="A28" s="17" t="s">
        <v>165</v>
      </c>
      <c r="B28" s="26"/>
      <c r="C28" s="17"/>
      <c r="D28" s="20">
        <v>0</v>
      </c>
      <c r="E28" s="17"/>
    </row>
    <row r="29" spans="1:5" ht="31.5" x14ac:dyDescent="0.5">
      <c r="A29" s="17"/>
      <c r="B29" s="26"/>
      <c r="C29" s="17"/>
      <c r="D29" s="19"/>
      <c r="E29" s="17"/>
    </row>
    <row r="30" spans="1:5" ht="31.5" x14ac:dyDescent="0.5">
      <c r="A30" s="18" t="s">
        <v>258</v>
      </c>
      <c r="B30" s="27"/>
      <c r="C30" s="18"/>
      <c r="D30" s="21">
        <f>SUM(D16:D28)</f>
        <v>663550.37000000011</v>
      </c>
      <c r="E30" s="18"/>
    </row>
    <row r="31" spans="1:5" ht="31.5" x14ac:dyDescent="0.5">
      <c r="A31" s="17"/>
      <c r="B31" s="26"/>
      <c r="C31" s="17"/>
      <c r="D31" s="19"/>
      <c r="E31" s="17"/>
    </row>
    <row r="32" spans="1:5" ht="31.5" x14ac:dyDescent="0.5">
      <c r="A32" s="18" t="s">
        <v>259</v>
      </c>
      <c r="B32" s="27"/>
      <c r="C32" s="18"/>
      <c r="D32" s="21">
        <f>D30+D12</f>
        <v>663550.37000000011</v>
      </c>
      <c r="E32" s="18"/>
    </row>
    <row r="33" spans="1:5" ht="31.5" x14ac:dyDescent="0.5">
      <c r="A33" s="17"/>
      <c r="B33" s="26"/>
      <c r="C33" s="17"/>
      <c r="D33" s="19"/>
      <c r="E33" s="17"/>
    </row>
    <row r="34" spans="1:5" ht="31.5" x14ac:dyDescent="0.5">
      <c r="A34" s="17" t="s">
        <v>260</v>
      </c>
      <c r="B34" s="26"/>
      <c r="C34" s="17"/>
      <c r="D34" s="19"/>
      <c r="E34" s="17"/>
    </row>
    <row r="35" spans="1:5" ht="31.5" x14ac:dyDescent="0.5">
      <c r="A35" s="17" t="s">
        <v>261</v>
      </c>
      <c r="B35" s="26"/>
      <c r="C35" s="17"/>
      <c r="D35" s="19"/>
      <c r="E35" s="17"/>
    </row>
    <row r="36" spans="1:5" ht="31.5" x14ac:dyDescent="0.5">
      <c r="A36" s="17" t="s">
        <v>206</v>
      </c>
      <c r="B36" s="26"/>
      <c r="C36" s="17"/>
      <c r="D36" s="19"/>
      <c r="E36" s="17"/>
    </row>
    <row r="37" spans="1:5" ht="31.5" x14ac:dyDescent="0.5">
      <c r="A37" s="17" t="s">
        <v>262</v>
      </c>
      <c r="B37" s="26"/>
      <c r="C37" s="17"/>
      <c r="D37" s="19"/>
      <c r="E37" s="17"/>
    </row>
    <row r="38" spans="1:5" ht="31.5" x14ac:dyDescent="0.5">
      <c r="A38" s="17"/>
      <c r="B38" s="26"/>
      <c r="C38" s="17"/>
      <c r="D38" s="19"/>
      <c r="E38" s="17"/>
    </row>
    <row r="39" spans="1:5" ht="31.5" x14ac:dyDescent="0.5">
      <c r="A39" s="17" t="s">
        <v>263</v>
      </c>
      <c r="B39" s="26"/>
      <c r="C39" s="17"/>
      <c r="D39" s="19"/>
      <c r="E39" s="17"/>
    </row>
    <row r="40" spans="1:5" ht="31.5" x14ac:dyDescent="0.5">
      <c r="A40" s="17" t="s">
        <v>171</v>
      </c>
      <c r="B40" s="26"/>
      <c r="C40" s="17"/>
      <c r="D40" s="19"/>
      <c r="E40" s="17"/>
    </row>
    <row r="41" spans="1:5" ht="31.5" x14ac:dyDescent="0.5">
      <c r="A41" s="17"/>
      <c r="B41" s="26"/>
      <c r="C41" s="17"/>
      <c r="D41" s="19"/>
      <c r="E41" s="17"/>
    </row>
    <row r="42" spans="1:5" ht="31.5" x14ac:dyDescent="0.5">
      <c r="A42" s="17" t="s">
        <v>264</v>
      </c>
      <c r="B42" s="26"/>
      <c r="C42" s="17"/>
      <c r="D42" s="19"/>
      <c r="E42" s="17"/>
    </row>
    <row r="43" spans="1:5" ht="31.5" x14ac:dyDescent="0.5">
      <c r="A43" s="17" t="s">
        <v>174</v>
      </c>
      <c r="B43" s="26"/>
      <c r="C43" s="17"/>
      <c r="D43" s="19">
        <v>0</v>
      </c>
      <c r="E43" s="17"/>
    </row>
    <row r="44" spans="1:5" ht="31.5" x14ac:dyDescent="0.5">
      <c r="A44" s="17" t="s">
        <v>265</v>
      </c>
      <c r="B44" s="26"/>
      <c r="C44" s="17"/>
      <c r="D44" s="19"/>
      <c r="E44" s="17"/>
    </row>
    <row r="45" spans="1:5" ht="31.5" x14ac:dyDescent="0.5">
      <c r="A45" s="17" t="s">
        <v>175</v>
      </c>
      <c r="B45" s="26"/>
      <c r="C45" s="17"/>
      <c r="D45" s="19"/>
      <c r="E45" s="17"/>
    </row>
    <row r="46" spans="1:5" ht="31.5" x14ac:dyDescent="0.5">
      <c r="A46" s="17"/>
      <c r="B46" s="26"/>
      <c r="C46" s="17"/>
      <c r="D46" s="19"/>
      <c r="E46" s="17"/>
    </row>
    <row r="47" spans="1:5" ht="31.5" x14ac:dyDescent="0.5">
      <c r="A47" s="17" t="s">
        <v>266</v>
      </c>
      <c r="B47" s="26"/>
      <c r="C47" s="17"/>
      <c r="D47" s="19"/>
      <c r="E47" s="17"/>
    </row>
    <row r="48" spans="1:5" ht="31.5" x14ac:dyDescent="0.5">
      <c r="A48" s="17" t="s">
        <v>176</v>
      </c>
      <c r="B48" s="26"/>
      <c r="C48" s="17"/>
      <c r="D48" s="19"/>
      <c r="E48" s="17"/>
    </row>
    <row r="49" spans="1:5" ht="31.5" x14ac:dyDescent="0.5">
      <c r="A49" s="17"/>
      <c r="B49" s="26"/>
      <c r="C49" s="17"/>
      <c r="D49" s="19"/>
      <c r="E49" s="17"/>
    </row>
    <row r="50" spans="1:5" ht="31.5" x14ac:dyDescent="0.5">
      <c r="A50" s="17"/>
      <c r="B50" s="26"/>
      <c r="C50" s="17"/>
      <c r="D50" s="19"/>
      <c r="E50" s="17"/>
    </row>
    <row r="51" spans="1:5" ht="31.5" x14ac:dyDescent="0.5">
      <c r="A51" s="17"/>
      <c r="B51" s="26"/>
      <c r="C51" s="17"/>
      <c r="D51" s="19"/>
      <c r="E51" s="17"/>
    </row>
    <row r="52" spans="1:5" ht="31.5" x14ac:dyDescent="0.5">
      <c r="A52" s="17"/>
      <c r="B52" s="26"/>
      <c r="C52" s="17"/>
      <c r="D52" s="19"/>
      <c r="E52" s="17"/>
    </row>
    <row r="53" spans="1:5" x14ac:dyDescent="0.25">
      <c r="A53" s="3"/>
      <c r="B53" s="3"/>
      <c r="C53" s="3"/>
      <c r="D53" s="3"/>
      <c r="E53" s="3"/>
    </row>
    <row r="54" spans="1:5" x14ac:dyDescent="0.25">
      <c r="A54" s="3"/>
      <c r="B54" s="3"/>
      <c r="C54" s="3"/>
      <c r="D54" s="3"/>
      <c r="E54" s="3"/>
    </row>
    <row r="55" spans="1:5" x14ac:dyDescent="0.25">
      <c r="A55" s="3"/>
      <c r="B55" s="3"/>
      <c r="C55" s="3"/>
      <c r="D55" s="3"/>
      <c r="E55" s="3"/>
    </row>
    <row r="56" spans="1:5" x14ac:dyDescent="0.25">
      <c r="A56" s="3"/>
      <c r="B56" s="3"/>
      <c r="C56" s="3"/>
      <c r="D56" s="3"/>
      <c r="E56" s="3"/>
    </row>
    <row r="57" spans="1:5" x14ac:dyDescent="0.25">
      <c r="A57" s="3"/>
      <c r="B57" s="3"/>
      <c r="C57" s="3"/>
      <c r="D57" s="3"/>
      <c r="E57" s="3"/>
    </row>
  </sheetData>
  <sheetProtection selectLockedCells="1" selectUnlockedCells="1"/>
  <mergeCells count="3">
    <mergeCell ref="A1:E1"/>
    <mergeCell ref="A2:E2"/>
    <mergeCell ref="A3:E3"/>
  </mergeCells>
  <pageMargins left="0.7" right="0.7" top="0.75" bottom="0.75" header="0.3" footer="0.3"/>
  <pageSetup scale="52" orientation="landscape" r:id="rId1"/>
  <headerFooter>
    <oddFooter>&amp;C&amp;24&amp;P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0.39997558519241921"/>
  </sheetPr>
  <dimension ref="A1:I38"/>
  <sheetViews>
    <sheetView view="pageBreakPreview" topLeftCell="A17" zoomScale="60" zoomScaleNormal="100" workbookViewId="0">
      <selection activeCell="F38" sqref="F38"/>
    </sheetView>
  </sheetViews>
  <sheetFormatPr defaultRowHeight="15" x14ac:dyDescent="0.25"/>
  <cols>
    <col min="1" max="1" width="57.7109375" bestFit="1" customWidth="1"/>
    <col min="2" max="2" width="12" hidden="1" customWidth="1"/>
    <col min="3" max="3" width="30.5703125" bestFit="1" customWidth="1"/>
    <col min="4" max="4" width="27" style="9" bestFit="1" customWidth="1"/>
    <col min="5" max="5" width="27" bestFit="1" customWidth="1"/>
    <col min="6" max="6" width="30.5703125" bestFit="1" customWidth="1"/>
    <col min="7" max="7" width="28.42578125" customWidth="1"/>
    <col min="8" max="8" width="35.5703125" customWidth="1"/>
  </cols>
  <sheetData>
    <row r="1" spans="1:9" ht="31.5" x14ac:dyDescent="0.5">
      <c r="A1" s="59" t="s">
        <v>31</v>
      </c>
      <c r="B1" s="59"/>
      <c r="C1" s="59"/>
      <c r="D1" s="59"/>
      <c r="E1" s="59"/>
      <c r="F1" s="59"/>
      <c r="G1" s="59"/>
      <c r="H1" s="59"/>
    </row>
    <row r="2" spans="1:9" ht="31.5" x14ac:dyDescent="0.5">
      <c r="A2" s="59" t="s">
        <v>27</v>
      </c>
      <c r="B2" s="59"/>
      <c r="C2" s="59"/>
      <c r="D2" s="59"/>
      <c r="E2" s="59"/>
      <c r="F2" s="59"/>
      <c r="G2" s="59"/>
      <c r="H2" s="59"/>
    </row>
    <row r="3" spans="1:9" ht="31.5" x14ac:dyDescent="0.5">
      <c r="A3" s="60">
        <f>'[1]TRIAL BALANCE'!$C$130</f>
        <v>43830</v>
      </c>
      <c r="B3" s="60"/>
      <c r="C3" s="60"/>
      <c r="D3" s="60"/>
      <c r="E3" s="60"/>
      <c r="F3" s="60"/>
      <c r="G3" s="60"/>
      <c r="H3" s="60"/>
      <c r="I3" s="4"/>
    </row>
    <row r="4" spans="1:9" ht="31.5" x14ac:dyDescent="0.5">
      <c r="A4" s="17"/>
      <c r="B4" s="17"/>
      <c r="C4" s="17"/>
      <c r="D4" s="23"/>
      <c r="E4" s="17"/>
      <c r="F4" s="17"/>
      <c r="G4" s="17"/>
      <c r="H4" s="17"/>
    </row>
    <row r="5" spans="1:9" ht="31.5" x14ac:dyDescent="0.5">
      <c r="A5" s="18"/>
      <c r="B5" s="18"/>
      <c r="C5" s="18" t="s">
        <v>1</v>
      </c>
      <c r="D5" s="25" t="s">
        <v>3</v>
      </c>
      <c r="E5" s="18" t="s">
        <v>4</v>
      </c>
      <c r="F5" s="18" t="s">
        <v>4</v>
      </c>
      <c r="G5" s="18" t="s">
        <v>6</v>
      </c>
      <c r="H5" s="18" t="s">
        <v>8</v>
      </c>
    </row>
    <row r="6" spans="1:9" ht="31.5" x14ac:dyDescent="0.5">
      <c r="A6" s="18"/>
      <c r="B6" s="18"/>
      <c r="C6" s="18" t="s">
        <v>2</v>
      </c>
      <c r="D6" s="25" t="s">
        <v>2</v>
      </c>
      <c r="E6" s="18" t="s">
        <v>2</v>
      </c>
      <c r="F6" s="18" t="s">
        <v>5</v>
      </c>
      <c r="G6" s="18"/>
      <c r="H6" s="18" t="s">
        <v>9</v>
      </c>
    </row>
    <row r="7" spans="1:9" ht="31.5" x14ac:dyDescent="0.5">
      <c r="A7" s="18" t="s">
        <v>28</v>
      </c>
      <c r="B7" s="18" t="s">
        <v>19</v>
      </c>
      <c r="C7" s="18" t="s">
        <v>20</v>
      </c>
      <c r="D7" s="25" t="s">
        <v>20</v>
      </c>
      <c r="E7" s="18" t="s">
        <v>20</v>
      </c>
      <c r="F7" s="18" t="s">
        <v>20</v>
      </c>
      <c r="G7" s="18" t="s">
        <v>20</v>
      </c>
      <c r="H7" s="18" t="s">
        <v>20</v>
      </c>
    </row>
    <row r="8" spans="1:9" ht="8.1" customHeight="1" x14ac:dyDescent="0.5">
      <c r="A8" s="17"/>
      <c r="B8" s="17"/>
      <c r="C8" s="17"/>
      <c r="D8" s="23"/>
      <c r="E8" s="17"/>
      <c r="F8" s="17"/>
      <c r="G8" s="17"/>
      <c r="H8" s="17"/>
    </row>
    <row r="9" spans="1:9" ht="31.5" x14ac:dyDescent="0.5">
      <c r="A9" s="17" t="s">
        <v>10</v>
      </c>
      <c r="B9" s="17"/>
      <c r="C9" s="28">
        <f>'REC. &amp; PAY'!C9</f>
        <v>34000</v>
      </c>
      <c r="D9" s="23">
        <f>'REC. &amp; PAY'!D9</f>
        <v>0</v>
      </c>
      <c r="E9" s="28">
        <f>'REC. &amp; PAY'!E9</f>
        <v>2833.333333333333</v>
      </c>
      <c r="F9" s="28">
        <f>'REC. &amp; PAY'!F9</f>
        <v>1285</v>
      </c>
      <c r="G9" s="28">
        <f>'REC. &amp; PAY'!G9</f>
        <v>-1548.333333333333</v>
      </c>
      <c r="H9" s="28">
        <f>'REC. &amp; PAY'!H9</f>
        <v>24055.13</v>
      </c>
    </row>
    <row r="10" spans="1:9" ht="31.5" x14ac:dyDescent="0.5">
      <c r="A10" s="17" t="s">
        <v>11</v>
      </c>
      <c r="B10" s="17"/>
      <c r="C10" s="28">
        <f>'REC. &amp; PAY'!C10</f>
        <v>6682897.5099999998</v>
      </c>
      <c r="D10" s="23">
        <f>'REC. &amp; PAY'!D10</f>
        <v>0</v>
      </c>
      <c r="E10" s="28">
        <f>'REC. &amp; PAY'!E10</f>
        <v>556908.12583333324</v>
      </c>
      <c r="F10" s="28">
        <f>'REC. &amp; PAY'!F10</f>
        <v>419367.44</v>
      </c>
      <c r="G10" s="28">
        <f>'REC. &amp; PAY'!G10</f>
        <v>-137540.68583333323</v>
      </c>
      <c r="H10" s="28">
        <f>'REC. &amp; PAY'!H10</f>
        <v>6430754.1299999999</v>
      </c>
    </row>
    <row r="11" spans="1:9" ht="31.5" x14ac:dyDescent="0.5">
      <c r="A11" s="17" t="s">
        <v>12</v>
      </c>
      <c r="B11" s="17"/>
      <c r="C11" s="28">
        <f>'REC. &amp; PAY'!C11</f>
        <v>49200</v>
      </c>
      <c r="D11" s="23">
        <f>'REC. &amp; PAY'!D11</f>
        <v>0</v>
      </c>
      <c r="E11" s="28">
        <f>'REC. &amp; PAY'!E11</f>
        <v>4100</v>
      </c>
      <c r="F11" s="28">
        <f>'REC. &amp; PAY'!F11</f>
        <v>0</v>
      </c>
      <c r="G11" s="28">
        <f>'REC. &amp; PAY'!G11</f>
        <v>-4100</v>
      </c>
      <c r="H11" s="28">
        <f>'REC. &amp; PAY'!H11</f>
        <v>29746.6</v>
      </c>
    </row>
    <row r="12" spans="1:9" ht="31.5" x14ac:dyDescent="0.5">
      <c r="A12" s="17" t="s">
        <v>13</v>
      </c>
      <c r="B12" s="17"/>
      <c r="C12" s="28">
        <f>'REC. &amp; PAY'!C12</f>
        <v>36000</v>
      </c>
      <c r="D12" s="23">
        <f>'REC. &amp; PAY'!D12</f>
        <v>0</v>
      </c>
      <c r="E12" s="28">
        <f>'REC. &amp; PAY'!E12</f>
        <v>3000</v>
      </c>
      <c r="F12" s="28">
        <f>'REC. &amp; PAY'!F12</f>
        <v>250</v>
      </c>
      <c r="G12" s="28">
        <f>'REC. &amp; PAY'!G12</f>
        <v>-2750</v>
      </c>
      <c r="H12" s="28">
        <f>'REC. &amp; PAY'!H12</f>
        <v>36572.759999999995</v>
      </c>
    </row>
    <row r="13" spans="1:9" ht="31.5" x14ac:dyDescent="0.5">
      <c r="A13" s="17" t="s">
        <v>14</v>
      </c>
      <c r="B13" s="17"/>
      <c r="C13" s="28">
        <f>'REC. &amp; PAY'!C13</f>
        <v>61800</v>
      </c>
      <c r="D13" s="23">
        <f>'REC. &amp; PAY'!D13</f>
        <v>0</v>
      </c>
      <c r="E13" s="28">
        <f>'REC. &amp; PAY'!E13</f>
        <v>5150.0000000000009</v>
      </c>
      <c r="F13" s="28">
        <f>'REC. &amp; PAY'!F13</f>
        <v>10331</v>
      </c>
      <c r="G13" s="28">
        <f>'REC. &amp; PAY'!G13</f>
        <v>5180.9999999999991</v>
      </c>
      <c r="H13" s="28">
        <f>'REC. &amp; PAY'!H13</f>
        <v>67073.459999999992</v>
      </c>
    </row>
    <row r="14" spans="1:9" ht="31.5" x14ac:dyDescent="0.5">
      <c r="A14" s="17" t="s">
        <v>15</v>
      </c>
      <c r="B14" s="17"/>
      <c r="C14" s="28">
        <f>'REC. &amp; PAY'!C14</f>
        <v>67000</v>
      </c>
      <c r="D14" s="23">
        <f>'REC. &amp; PAY'!D14</f>
        <v>0</v>
      </c>
      <c r="E14" s="28">
        <f>'REC. &amp; PAY'!E14</f>
        <v>5583.333333333333</v>
      </c>
      <c r="F14" s="28">
        <f>'REC. &amp; PAY'!F14</f>
        <v>969.5</v>
      </c>
      <c r="G14" s="28">
        <f>'REC. &amp; PAY'!G14</f>
        <v>-4613.833333333333</v>
      </c>
      <c r="H14" s="28">
        <f>'REC. &amp; PAY'!H14</f>
        <v>42739</v>
      </c>
    </row>
    <row r="15" spans="1:9" ht="31.5" x14ac:dyDescent="0.5">
      <c r="A15" s="17" t="s">
        <v>16</v>
      </c>
      <c r="B15" s="17"/>
      <c r="C15" s="28">
        <f>'REC. &amp; PAY'!C15</f>
        <v>9000</v>
      </c>
      <c r="D15" s="23">
        <f>'REC. &amp; PAY'!D15</f>
        <v>0</v>
      </c>
      <c r="E15" s="28">
        <f>'REC. &amp; PAY'!E15</f>
        <v>750</v>
      </c>
      <c r="F15" s="28">
        <f>'REC. &amp; PAY'!F15</f>
        <v>500</v>
      </c>
      <c r="G15" s="28">
        <f>'REC. &amp; PAY'!G15</f>
        <v>-250</v>
      </c>
      <c r="H15" s="28">
        <f>'REC. &amp; PAY'!H15</f>
        <v>3678.33</v>
      </c>
    </row>
    <row r="16" spans="1:9" ht="31.5" x14ac:dyDescent="0.5">
      <c r="A16" s="17" t="s">
        <v>17</v>
      </c>
      <c r="B16" s="17"/>
      <c r="C16" s="28">
        <f>'REC. &amp; PAY'!C16</f>
        <v>1000</v>
      </c>
      <c r="D16" s="23">
        <f>'REC. &amp; PAY'!D16</f>
        <v>0</v>
      </c>
      <c r="E16" s="28">
        <f>'REC. &amp; PAY'!E16</f>
        <v>83.333333333333329</v>
      </c>
      <c r="F16" s="28">
        <f>'REC. &amp; PAY'!F16</f>
        <v>2000</v>
      </c>
      <c r="G16" s="28">
        <f>'REC. &amp; PAY'!G16</f>
        <v>1916.6666666666667</v>
      </c>
      <c r="H16" s="28">
        <f>'REC. &amp; PAY'!H16</f>
        <v>2369.87</v>
      </c>
    </row>
    <row r="17" spans="1:9" ht="3.95" customHeight="1" x14ac:dyDescent="0.5">
      <c r="A17" s="17"/>
      <c r="B17" s="17"/>
      <c r="C17" s="17"/>
      <c r="D17" s="23"/>
      <c r="E17" s="17"/>
      <c r="F17" s="17"/>
      <c r="G17" s="17"/>
      <c r="H17" s="17"/>
    </row>
    <row r="18" spans="1:9" ht="31.5" x14ac:dyDescent="0.5">
      <c r="A18" s="18" t="s">
        <v>29</v>
      </c>
      <c r="B18" s="18"/>
      <c r="C18" s="24">
        <f>SUM(C9:C16)</f>
        <v>6940897.5099999998</v>
      </c>
      <c r="D18" s="25">
        <f t="shared" ref="D18:H18" si="0">SUM(D9:D16)</f>
        <v>0</v>
      </c>
      <c r="E18" s="24">
        <f t="shared" si="0"/>
        <v>578408.12583333335</v>
      </c>
      <c r="F18" s="24">
        <f t="shared" si="0"/>
        <v>434702.94</v>
      </c>
      <c r="G18" s="24">
        <f t="shared" si="0"/>
        <v>-143705.18583333326</v>
      </c>
      <c r="H18" s="24">
        <f t="shared" si="0"/>
        <v>6636989.2799999993</v>
      </c>
    </row>
    <row r="19" spans="1:9" ht="31.5" x14ac:dyDescent="0.5">
      <c r="A19" s="17"/>
      <c r="B19" s="17"/>
      <c r="C19" s="17"/>
      <c r="D19" s="23"/>
      <c r="E19" s="17"/>
      <c r="F19" s="17"/>
      <c r="G19" s="17"/>
      <c r="H19" s="17"/>
    </row>
    <row r="20" spans="1:9" ht="31.5" x14ac:dyDescent="0.5">
      <c r="A20" s="18" t="s">
        <v>107</v>
      </c>
      <c r="B20" s="17"/>
      <c r="C20" s="17"/>
      <c r="D20" s="23"/>
      <c r="E20" s="17"/>
      <c r="F20" s="17"/>
      <c r="G20" s="17"/>
      <c r="H20" s="17"/>
    </row>
    <row r="21" spans="1:9" ht="31.5" x14ac:dyDescent="0.5">
      <c r="A21" s="17" t="s">
        <v>22</v>
      </c>
      <c r="B21" s="17"/>
      <c r="C21" s="28">
        <f>'MAIN SUM. EXP.'!C9</f>
        <v>1809326.1800000002</v>
      </c>
      <c r="D21" s="23">
        <v>0</v>
      </c>
      <c r="E21" s="28">
        <f>'MAIN SUM. EXP.'!D9</f>
        <v>150777.18166666667</v>
      </c>
      <c r="F21" s="28">
        <f>'MAIN SUM. EXP.'!E9</f>
        <v>105052.62000000001</v>
      </c>
      <c r="G21" s="28">
        <f>'MAIN SUM. EXP.'!F9</f>
        <v>45724.561666666661</v>
      </c>
      <c r="H21" s="28">
        <f>'MAIN SUM. EXP.'!G9</f>
        <v>1333369.0400000003</v>
      </c>
    </row>
    <row r="22" spans="1:9" ht="31.5" x14ac:dyDescent="0.5">
      <c r="A22" s="17" t="s">
        <v>109</v>
      </c>
      <c r="B22" s="17"/>
      <c r="C22" s="28">
        <f>'MAIN SUM. EXP.'!C10</f>
        <v>2689612.08</v>
      </c>
      <c r="D22" s="23">
        <v>0</v>
      </c>
      <c r="E22" s="28">
        <f>'MAIN SUM. EXP.'!D10</f>
        <v>224134.34000000003</v>
      </c>
      <c r="F22" s="28">
        <f>'MAIN SUM. EXP.'!E10</f>
        <v>323622.2</v>
      </c>
      <c r="G22" s="28">
        <f>'MAIN SUM. EXP.'!F10</f>
        <v>-99487.859999999986</v>
      </c>
      <c r="H22" s="28">
        <f>'MAIN SUM. EXP.'!G10</f>
        <v>2567452.0699999998</v>
      </c>
    </row>
    <row r="23" spans="1:9" ht="31.5" hidden="1" x14ac:dyDescent="0.5">
      <c r="A23" s="17" t="s">
        <v>236</v>
      </c>
      <c r="B23" s="17"/>
      <c r="C23" s="28">
        <f>'MAIN SUM. EXP.'!C12</f>
        <v>0</v>
      </c>
      <c r="D23" s="23">
        <f>'MAIN SUM. EXP.'!D12</f>
        <v>0</v>
      </c>
      <c r="E23" s="28">
        <f>'MAIN SUM. EXP.'!D12</f>
        <v>0</v>
      </c>
      <c r="F23" s="28">
        <f>'MAIN SUM. EXP.'!F12</f>
        <v>0</v>
      </c>
      <c r="G23" s="28">
        <f>'MAIN SUM. EXP.'!G12</f>
        <v>0</v>
      </c>
      <c r="H23" s="28">
        <f>'MAIN SUM. EXP.'!H12</f>
        <v>0</v>
      </c>
    </row>
    <row r="24" spans="1:9" ht="31.5" hidden="1" x14ac:dyDescent="0.5">
      <c r="A24" s="17" t="s">
        <v>113</v>
      </c>
      <c r="B24" s="17"/>
      <c r="C24" s="28">
        <f>'MAIN SUM. EXP.'!C13</f>
        <v>0</v>
      </c>
      <c r="D24" s="23">
        <f>'MAIN SUM. EXP.'!D13</f>
        <v>0</v>
      </c>
      <c r="E24" s="28">
        <f>'MAIN SUM. EXP.'!D13</f>
        <v>0</v>
      </c>
      <c r="F24" s="28">
        <f>'MAIN SUM. EXP.'!F13</f>
        <v>0</v>
      </c>
      <c r="G24" s="28">
        <f>'MAIN SUM. EXP.'!G13</f>
        <v>0</v>
      </c>
      <c r="H24" s="28">
        <f>'MAIN SUM. EXP.'!H13</f>
        <v>0</v>
      </c>
    </row>
    <row r="25" spans="1:9" ht="31.5" x14ac:dyDescent="0.5">
      <c r="A25" s="17" t="s">
        <v>449</v>
      </c>
      <c r="B25" s="17"/>
      <c r="C25" s="28"/>
      <c r="D25" s="23"/>
      <c r="E25" s="28"/>
      <c r="F25" s="28"/>
      <c r="G25" s="28"/>
      <c r="H25" s="28">
        <f>'SUB SUM. EXP.'!G81</f>
        <v>201250</v>
      </c>
    </row>
    <row r="26" spans="1:9" ht="31.5" x14ac:dyDescent="0.5">
      <c r="A26" s="17" t="s">
        <v>114</v>
      </c>
      <c r="B26" s="17"/>
      <c r="C26" s="28">
        <f>'MAIN SUM. EXP.'!C14</f>
        <v>5000</v>
      </c>
      <c r="D26" s="23">
        <v>0</v>
      </c>
      <c r="E26" s="28">
        <f>'MAIN SUM. EXP.'!D14</f>
        <v>416.66666666666669</v>
      </c>
      <c r="F26" s="28">
        <f>'MAIN SUM. EXP.'!E14</f>
        <v>0</v>
      </c>
      <c r="G26" s="28">
        <f>'MAIN SUM. EXP.'!F14</f>
        <v>416.66666666666669</v>
      </c>
      <c r="H26" s="28">
        <f>'MAIN SUM. EXP.'!G14</f>
        <v>0</v>
      </c>
    </row>
    <row r="27" spans="1:9" ht="31.5" x14ac:dyDescent="0.5">
      <c r="A27" s="17" t="s">
        <v>23</v>
      </c>
      <c r="B27" s="17"/>
      <c r="C27" s="28">
        <f>'MAIN SUM. EXP.'!C15</f>
        <v>2000</v>
      </c>
      <c r="D27" s="23">
        <v>0</v>
      </c>
      <c r="E27" s="28">
        <f>'MAIN SUM. EXP.'!D15</f>
        <v>166.66666666666666</v>
      </c>
      <c r="F27" s="28">
        <f>'MAIN SUM. EXP.'!E15</f>
        <v>0</v>
      </c>
      <c r="G27" s="28">
        <f>'MAIN SUM. EXP.'!F15</f>
        <v>166.66666666666666</v>
      </c>
      <c r="H27" s="28">
        <f>'MAIN SUM. EXP.'!G15</f>
        <v>1133.02</v>
      </c>
    </row>
    <row r="28" spans="1:9" ht="31.5" x14ac:dyDescent="0.5">
      <c r="A28" s="17" t="s">
        <v>117</v>
      </c>
      <c r="B28" s="17"/>
      <c r="C28" s="28">
        <f>'MAIN SUM. EXP.'!C16</f>
        <v>1808014.9100000001</v>
      </c>
      <c r="D28" s="23">
        <v>0</v>
      </c>
      <c r="E28" s="28">
        <f>'MAIN SUM. EXP.'!D16</f>
        <v>150667.90916666668</v>
      </c>
      <c r="F28" s="28">
        <f>'MAIN SUM. EXP.'!E16</f>
        <v>7820</v>
      </c>
      <c r="G28" s="28">
        <f>'MAIN SUM. EXP.'!F16</f>
        <v>142847.90916666668</v>
      </c>
      <c r="H28" s="28">
        <f>'MAIN SUM. EXP.'!G16</f>
        <v>1202248.48</v>
      </c>
    </row>
    <row r="29" spans="1:9" ht="31.5" x14ac:dyDescent="0.5">
      <c r="A29" s="17" t="s">
        <v>120</v>
      </c>
      <c r="B29" s="17"/>
      <c r="C29" s="28">
        <f>'MAIN SUM. EXP.'!C17</f>
        <v>626944.34000000008</v>
      </c>
      <c r="D29" s="23">
        <v>0</v>
      </c>
      <c r="E29" s="28">
        <f>'MAIN SUM. EXP.'!D17</f>
        <v>52245.361666666679</v>
      </c>
      <c r="F29" s="28">
        <f>'MAIN SUM. EXP.'!E17</f>
        <v>220532.69</v>
      </c>
      <c r="G29" s="28">
        <f>'MAIN SUM. EXP.'!F17</f>
        <v>-168287.32833333331</v>
      </c>
      <c r="H29" s="28">
        <f>'MAIN SUM. EXP.'!G17</f>
        <v>712054.5</v>
      </c>
    </row>
    <row r="30" spans="1:9" ht="8.1" customHeight="1" x14ac:dyDescent="0.5">
      <c r="A30" s="17"/>
      <c r="B30" s="17"/>
      <c r="C30" s="17"/>
      <c r="D30" s="23"/>
      <c r="E30" s="17"/>
      <c r="F30" s="17"/>
      <c r="G30" s="17"/>
      <c r="H30" s="17"/>
    </row>
    <row r="31" spans="1:9" ht="31.5" x14ac:dyDescent="0.5">
      <c r="A31" s="18" t="s">
        <v>432</v>
      </c>
      <c r="B31" s="18"/>
      <c r="C31" s="24">
        <f>SUM(C21:C30)</f>
        <v>6940897.5099999998</v>
      </c>
      <c r="D31" s="25">
        <f t="shared" ref="D31:H31" si="1">SUM(D21:D30)</f>
        <v>0</v>
      </c>
      <c r="E31" s="24">
        <f t="shared" si="1"/>
        <v>578408.12583333347</v>
      </c>
      <c r="F31" s="24">
        <f t="shared" si="1"/>
        <v>657027.51</v>
      </c>
      <c r="G31" s="24">
        <f t="shared" si="1"/>
        <v>-78619.384166666627</v>
      </c>
      <c r="H31" s="24">
        <f t="shared" si="1"/>
        <v>6017507.1100000003</v>
      </c>
      <c r="I31" s="2"/>
    </row>
    <row r="32" spans="1:9" ht="8.1" customHeight="1" x14ac:dyDescent="0.5">
      <c r="A32" s="18"/>
      <c r="B32" s="18"/>
      <c r="C32" s="18"/>
      <c r="D32" s="25"/>
      <c r="E32" s="18"/>
      <c r="F32" s="18"/>
      <c r="G32" s="18"/>
      <c r="H32" s="18"/>
      <c r="I32" s="2"/>
    </row>
    <row r="33" spans="1:9" ht="31.5" x14ac:dyDescent="0.5">
      <c r="A33" s="18" t="s">
        <v>30</v>
      </c>
      <c r="B33" s="18"/>
      <c r="C33" s="24">
        <f>C18-C31</f>
        <v>0</v>
      </c>
      <c r="D33" s="25">
        <f t="shared" ref="D33:H33" si="2">D18-D31</f>
        <v>0</v>
      </c>
      <c r="E33" s="24">
        <f t="shared" si="2"/>
        <v>0</v>
      </c>
      <c r="F33" s="24">
        <f t="shared" si="2"/>
        <v>-222324.57</v>
      </c>
      <c r="G33" s="24">
        <f t="shared" si="2"/>
        <v>-65085.801666666637</v>
      </c>
      <c r="H33" s="24">
        <f t="shared" si="2"/>
        <v>619482.16999999899</v>
      </c>
      <c r="I33" s="2"/>
    </row>
    <row r="34" spans="1:9" ht="31.5" x14ac:dyDescent="0.5">
      <c r="A34" s="17"/>
      <c r="B34" s="17"/>
      <c r="C34" s="17"/>
      <c r="D34" s="23"/>
      <c r="E34" s="17"/>
      <c r="F34" s="17"/>
      <c r="G34" s="17"/>
      <c r="H34" s="17"/>
    </row>
    <row r="35" spans="1:9" ht="8.1" customHeight="1" x14ac:dyDescent="0.5">
      <c r="A35" s="17"/>
      <c r="B35" s="17"/>
      <c r="C35" s="17"/>
      <c r="D35" s="23"/>
      <c r="E35" s="17"/>
      <c r="F35" s="17"/>
      <c r="G35" s="17"/>
      <c r="H35" s="17"/>
    </row>
    <row r="36" spans="1:9" ht="8.1" customHeight="1" x14ac:dyDescent="0.5">
      <c r="A36" s="17"/>
      <c r="B36" s="17"/>
      <c r="C36" s="17"/>
      <c r="D36" s="23"/>
      <c r="E36" s="17"/>
      <c r="F36" s="17"/>
      <c r="G36" s="17"/>
      <c r="H36" s="17"/>
    </row>
    <row r="37" spans="1:9" ht="31.5" x14ac:dyDescent="0.5">
      <c r="A37" s="17"/>
      <c r="B37" s="17"/>
      <c r="C37" s="17"/>
      <c r="D37" s="23"/>
      <c r="E37" s="17"/>
      <c r="F37" s="17"/>
      <c r="G37" s="17"/>
      <c r="H37" s="17"/>
    </row>
    <row r="38" spans="1:9" ht="31.5" x14ac:dyDescent="0.5">
      <c r="A38" s="17"/>
      <c r="B38" s="17"/>
      <c r="C38" s="17"/>
      <c r="D38" s="23"/>
      <c r="E38" s="17"/>
      <c r="F38" s="17"/>
      <c r="G38" s="17"/>
      <c r="H38" s="17"/>
    </row>
  </sheetData>
  <sheetProtection selectLockedCells="1" selectUnlockedCells="1"/>
  <mergeCells count="3">
    <mergeCell ref="A1:H1"/>
    <mergeCell ref="A2:H2"/>
    <mergeCell ref="A3:H3"/>
  </mergeCells>
  <pageMargins left="0.7" right="0.7" top="0.75" bottom="0.75" header="0.3" footer="0.3"/>
  <pageSetup scale="50" orientation="landscape" r:id="rId1"/>
  <headerFooter>
    <oddFooter>&amp;C&amp;24&amp;P of &amp;N</oddFooter>
  </headerFooter>
  <colBreaks count="1" manualBreakCount="1">
    <brk id="9" max="3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 tint="-0.249977111117893"/>
  </sheetPr>
  <dimension ref="A1:G15"/>
  <sheetViews>
    <sheetView view="pageBreakPreview" topLeftCell="B1" zoomScale="60" zoomScaleNormal="110" zoomScalePageLayoutView="64" workbookViewId="0">
      <selection activeCell="G11" sqref="G11"/>
    </sheetView>
  </sheetViews>
  <sheetFormatPr defaultRowHeight="15" x14ac:dyDescent="0.25"/>
  <cols>
    <col min="1" max="1" width="19" bestFit="1" customWidth="1"/>
    <col min="2" max="2" width="47" bestFit="1" customWidth="1"/>
    <col min="3" max="3" width="36.140625" bestFit="1" customWidth="1"/>
    <col min="4" max="4" width="39.140625" bestFit="1" customWidth="1"/>
    <col min="5" max="5" width="29.42578125" bestFit="1" customWidth="1"/>
    <col min="6" max="6" width="34.42578125" bestFit="1" customWidth="1"/>
    <col min="7" max="7" width="34" customWidth="1"/>
  </cols>
  <sheetData>
    <row r="1" spans="1:7" ht="31.5" x14ac:dyDescent="0.5">
      <c r="A1" s="59" t="s">
        <v>32</v>
      </c>
      <c r="B1" s="59"/>
      <c r="C1" s="59"/>
      <c r="D1" s="59"/>
      <c r="E1" s="59"/>
      <c r="F1" s="59"/>
      <c r="G1" s="59"/>
    </row>
    <row r="2" spans="1:7" ht="31.5" x14ac:dyDescent="0.5">
      <c r="A2" s="59" t="s">
        <v>33</v>
      </c>
      <c r="B2" s="59"/>
      <c r="C2" s="59"/>
      <c r="D2" s="59"/>
      <c r="E2" s="59"/>
      <c r="F2" s="59"/>
      <c r="G2" s="59"/>
    </row>
    <row r="3" spans="1:7" ht="31.5" x14ac:dyDescent="0.5">
      <c r="A3" s="64" t="str">
        <f>'[1]TRIAL BALANCE'!$F$130</f>
        <v>AS AT DECEMBER 31, 2 0 1 9</v>
      </c>
      <c r="B3" s="59"/>
      <c r="C3" s="59"/>
      <c r="D3" s="59"/>
      <c r="E3" s="59"/>
      <c r="F3" s="59"/>
      <c r="G3" s="59"/>
    </row>
    <row r="4" spans="1:7" ht="8.1" customHeight="1" x14ac:dyDescent="0.5">
      <c r="A4" s="57"/>
      <c r="B4" s="17"/>
      <c r="C4" s="17"/>
      <c r="D4" s="17"/>
      <c r="E4" s="17"/>
      <c r="F4" s="17"/>
      <c r="G4" s="17"/>
    </row>
    <row r="5" spans="1:7" ht="31.5" x14ac:dyDescent="0.5">
      <c r="A5" s="17"/>
      <c r="B5" s="18" t="s">
        <v>34</v>
      </c>
      <c r="C5" s="18" t="s">
        <v>35</v>
      </c>
      <c r="D5" s="18" t="s">
        <v>37</v>
      </c>
      <c r="E5" s="18" t="s">
        <v>4</v>
      </c>
      <c r="F5" s="18" t="s">
        <v>4</v>
      </c>
      <c r="G5" s="18" t="s">
        <v>40</v>
      </c>
    </row>
    <row r="6" spans="1:7" ht="31.5" x14ac:dyDescent="0.5">
      <c r="A6" s="17"/>
      <c r="B6" s="18"/>
      <c r="C6" s="18" t="s">
        <v>36</v>
      </c>
      <c r="D6" s="18" t="s">
        <v>36</v>
      </c>
      <c r="E6" s="18" t="s">
        <v>38</v>
      </c>
      <c r="F6" s="18" t="s">
        <v>39</v>
      </c>
      <c r="G6" s="18" t="s">
        <v>41</v>
      </c>
    </row>
    <row r="7" spans="1:7" ht="31.5" x14ac:dyDescent="0.5">
      <c r="A7" s="18" t="s">
        <v>42</v>
      </c>
      <c r="B7" s="18" t="s">
        <v>28</v>
      </c>
      <c r="C7" s="17"/>
      <c r="D7" s="17"/>
      <c r="E7" s="17"/>
      <c r="F7" s="17"/>
      <c r="G7" s="17"/>
    </row>
    <row r="8" spans="1:7" ht="8.1" customHeight="1" x14ac:dyDescent="0.5">
      <c r="A8" s="17"/>
      <c r="B8" s="17"/>
      <c r="C8" s="17"/>
      <c r="D8" s="17"/>
      <c r="E8" s="17"/>
      <c r="F8" s="17"/>
      <c r="G8" s="17"/>
    </row>
    <row r="9" spans="1:7" ht="31.5" x14ac:dyDescent="0.5">
      <c r="A9" s="18">
        <v>1100000</v>
      </c>
      <c r="B9" s="18" t="s">
        <v>43</v>
      </c>
      <c r="C9" s="19">
        <f>'DETAILS CRE.'!C16</f>
        <v>34000</v>
      </c>
      <c r="D9" s="19">
        <f>'DETAILS CRE.'!D16</f>
        <v>2833.333333333333</v>
      </c>
      <c r="E9" s="19">
        <f>'DETAILS CRE.'!E16</f>
        <v>1285</v>
      </c>
      <c r="F9" s="19">
        <f>'DETAILS CRE.'!F16</f>
        <v>-1548.3333333333333</v>
      </c>
      <c r="G9" s="19">
        <f>'DETAILS CRE.'!G16</f>
        <v>24055.13</v>
      </c>
    </row>
    <row r="10" spans="1:7" ht="31.5" x14ac:dyDescent="0.5">
      <c r="A10" s="18">
        <v>1300000</v>
      </c>
      <c r="B10" s="18" t="s">
        <v>44</v>
      </c>
      <c r="C10" s="19">
        <f>'DETAILS CRE.'!C36</f>
        <v>6682897.5099999998</v>
      </c>
      <c r="D10" s="19">
        <f>'DETAILS CRE.'!D36</f>
        <v>556908.12583333324</v>
      </c>
      <c r="E10" s="19">
        <f>'DETAILS CRE.'!E36</f>
        <v>419367.44</v>
      </c>
      <c r="F10" s="19">
        <f>'DETAILS CRE.'!F36</f>
        <v>-137540.68583333335</v>
      </c>
      <c r="G10" s="19">
        <f>'DETAILS CRE.'!G36+'DETAILS CRE.'!G124</f>
        <v>6430754.1299999999</v>
      </c>
    </row>
    <row r="11" spans="1:7" ht="31.5" x14ac:dyDescent="0.5">
      <c r="A11" s="18">
        <v>1400000</v>
      </c>
      <c r="B11" s="18" t="s">
        <v>45</v>
      </c>
      <c r="C11" s="19">
        <f>'DETAILS CRE.'!C122</f>
        <v>224000</v>
      </c>
      <c r="D11" s="19">
        <f>'DETAILS CRE.'!D122</f>
        <v>18666.666666666664</v>
      </c>
      <c r="E11" s="19">
        <f>'DETAILS CRE.'!E122</f>
        <v>14050.5</v>
      </c>
      <c r="F11" s="19">
        <f>'DETAILS CRE.'!F122</f>
        <v>-4616.1666666666642</v>
      </c>
      <c r="G11" s="19">
        <f>'DETAILS CRE.'!G122</f>
        <v>182180.01999999996</v>
      </c>
    </row>
    <row r="12" spans="1:7" ht="31.5" x14ac:dyDescent="0.5">
      <c r="A12" s="18"/>
      <c r="B12" s="18"/>
      <c r="C12" s="19"/>
      <c r="D12" s="19"/>
      <c r="E12" s="19"/>
      <c r="F12" s="19"/>
      <c r="G12" s="19"/>
    </row>
    <row r="13" spans="1:7" ht="31.5" x14ac:dyDescent="0.5">
      <c r="A13" s="18"/>
      <c r="B13" s="18" t="s">
        <v>46</v>
      </c>
      <c r="C13" s="21">
        <f>SUM(C9:C11)</f>
        <v>6940897.5099999998</v>
      </c>
      <c r="D13" s="21">
        <f t="shared" ref="D13:G13" si="0">SUM(D9:D11)</f>
        <v>578408.12583333324</v>
      </c>
      <c r="E13" s="21">
        <f t="shared" si="0"/>
        <v>434702.94</v>
      </c>
      <c r="F13" s="21">
        <f t="shared" si="0"/>
        <v>-143705.18583333335</v>
      </c>
      <c r="G13" s="21">
        <f t="shared" si="0"/>
        <v>6636989.2799999993</v>
      </c>
    </row>
    <row r="14" spans="1:7" ht="31.5" x14ac:dyDescent="0.5">
      <c r="A14" s="29"/>
      <c r="B14" s="29"/>
      <c r="C14" s="29"/>
      <c r="D14" s="29"/>
      <c r="E14" s="29"/>
      <c r="F14" s="29"/>
      <c r="G14" s="29"/>
    </row>
    <row r="15" spans="1:7" ht="31.5" x14ac:dyDescent="0.5">
      <c r="A15" s="29"/>
      <c r="B15" s="29"/>
      <c r="C15" s="29"/>
      <c r="D15" s="29"/>
      <c r="E15" s="29"/>
      <c r="F15" s="29"/>
      <c r="G15" s="29"/>
    </row>
  </sheetData>
  <sheetProtection selectLockedCells="1" selectUnlockedCells="1"/>
  <mergeCells count="3">
    <mergeCell ref="A1:G1"/>
    <mergeCell ref="A2:G2"/>
    <mergeCell ref="A3:G3"/>
  </mergeCells>
  <pageMargins left="0.7" right="0.7" top="0.75" bottom="0.75" header="0.3" footer="0.3"/>
  <pageSetup scale="51" orientation="landscape" r:id="rId1"/>
  <headerFooter>
    <oddFooter>&amp;C&amp;"-,Bold"&amp;24&amp;P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I35"/>
  <sheetViews>
    <sheetView view="pageBreakPreview" zoomScale="50" zoomScaleNormal="120" zoomScaleSheetLayoutView="50" workbookViewId="0">
      <selection sqref="A1:G1"/>
    </sheetView>
  </sheetViews>
  <sheetFormatPr defaultRowHeight="15" x14ac:dyDescent="0.25"/>
  <cols>
    <col min="1" max="1" width="25.85546875" bestFit="1" customWidth="1"/>
    <col min="2" max="2" width="79.42578125" bestFit="1" customWidth="1"/>
    <col min="3" max="3" width="30.5703125" bestFit="1" customWidth="1"/>
    <col min="4" max="4" width="27" bestFit="1" customWidth="1"/>
    <col min="5" max="5" width="30.5703125" bestFit="1" customWidth="1"/>
    <col min="6" max="6" width="29.5703125" bestFit="1" customWidth="1"/>
    <col min="7" max="7" width="43.42578125" customWidth="1"/>
    <col min="8" max="8" width="9" customWidth="1"/>
  </cols>
  <sheetData>
    <row r="1" spans="1:9" ht="31.5" x14ac:dyDescent="0.5">
      <c r="A1" s="65" t="s">
        <v>32</v>
      </c>
      <c r="B1" s="65"/>
      <c r="C1" s="65"/>
      <c r="D1" s="65"/>
      <c r="E1" s="65"/>
      <c r="F1" s="65"/>
      <c r="G1" s="65"/>
    </row>
    <row r="2" spans="1:9" ht="31.5" x14ac:dyDescent="0.5">
      <c r="A2" s="65" t="s">
        <v>47</v>
      </c>
      <c r="B2" s="65"/>
      <c r="C2" s="65"/>
      <c r="D2" s="65"/>
      <c r="E2" s="65"/>
      <c r="F2" s="65"/>
      <c r="G2" s="65"/>
      <c r="H2" s="1"/>
    </row>
    <row r="3" spans="1:9" ht="31.5" x14ac:dyDescent="0.5">
      <c r="A3" s="65" t="str">
        <f>'[1]TRIAL BALANCE'!$F$130</f>
        <v>AS AT DECEMBER 31, 2 0 1 9</v>
      </c>
      <c r="B3" s="65"/>
      <c r="C3" s="65"/>
      <c r="D3" s="65"/>
      <c r="E3" s="65"/>
      <c r="F3" s="65"/>
      <c r="G3" s="65"/>
      <c r="H3" s="1"/>
    </row>
    <row r="4" spans="1:9" ht="8.1" customHeight="1" x14ac:dyDescent="0.5">
      <c r="A4" s="19"/>
      <c r="B4" s="19"/>
      <c r="C4" s="19"/>
      <c r="D4" s="19"/>
      <c r="E4" s="19"/>
      <c r="F4" s="19"/>
      <c r="G4" s="19"/>
      <c r="H4" s="1"/>
    </row>
    <row r="5" spans="1:9" ht="31.5" x14ac:dyDescent="0.5">
      <c r="A5" s="19"/>
      <c r="B5" s="21" t="s">
        <v>48</v>
      </c>
      <c r="C5" s="19"/>
      <c r="D5" s="19"/>
      <c r="E5" s="19"/>
      <c r="F5" s="19"/>
      <c r="G5" s="19"/>
      <c r="H5" s="1"/>
    </row>
    <row r="6" spans="1:9" ht="8.1" customHeight="1" x14ac:dyDescent="0.5">
      <c r="A6" s="19"/>
      <c r="B6" s="19"/>
      <c r="C6" s="19"/>
      <c r="D6" s="19"/>
      <c r="E6" s="19"/>
      <c r="F6" s="19"/>
      <c r="G6" s="19"/>
      <c r="H6" s="1"/>
    </row>
    <row r="7" spans="1:9" ht="31.5" x14ac:dyDescent="0.5">
      <c r="A7" s="21" t="s">
        <v>42</v>
      </c>
      <c r="B7" s="21" t="s">
        <v>49</v>
      </c>
      <c r="C7" s="21" t="s">
        <v>77</v>
      </c>
      <c r="D7" s="21" t="s">
        <v>79</v>
      </c>
      <c r="E7" s="21" t="s">
        <v>79</v>
      </c>
      <c r="F7" s="21" t="s">
        <v>79</v>
      </c>
      <c r="G7" s="21" t="s">
        <v>234</v>
      </c>
      <c r="H7" s="1"/>
    </row>
    <row r="8" spans="1:9" ht="31.5" x14ac:dyDescent="0.5">
      <c r="A8" s="21"/>
      <c r="B8" s="21"/>
      <c r="C8" s="21" t="s">
        <v>229</v>
      </c>
      <c r="D8" s="21" t="s">
        <v>230</v>
      </c>
      <c r="E8" s="21" t="s">
        <v>233</v>
      </c>
      <c r="F8" s="21" t="s">
        <v>232</v>
      </c>
      <c r="G8" s="21" t="s">
        <v>231</v>
      </c>
      <c r="H8" s="1"/>
    </row>
    <row r="9" spans="1:9" ht="8.1" customHeight="1" x14ac:dyDescent="0.5">
      <c r="A9" s="19"/>
      <c r="B9" s="19"/>
      <c r="C9" s="19"/>
      <c r="D9" s="19"/>
      <c r="E9" s="19"/>
      <c r="F9" s="19"/>
      <c r="G9" s="19"/>
      <c r="H9" s="1"/>
    </row>
    <row r="10" spans="1:9" ht="31.5" x14ac:dyDescent="0.5">
      <c r="A10" s="21" t="s">
        <v>50</v>
      </c>
      <c r="B10" s="21" t="s">
        <v>10</v>
      </c>
      <c r="C10" s="19">
        <f>'DETAILS CRE.'!C14</f>
        <v>34000</v>
      </c>
      <c r="D10" s="19">
        <f>'DETAILS CRE.'!D14</f>
        <v>2833.333333333333</v>
      </c>
      <c r="E10" s="19">
        <f>'DETAILS CRE.'!E14</f>
        <v>1285</v>
      </c>
      <c r="F10" s="19">
        <f>'DETAILS CRE.'!F14</f>
        <v>-1548.3333333333333</v>
      </c>
      <c r="G10" s="19">
        <f>'DETAILS CRE.'!G14</f>
        <v>24055.13</v>
      </c>
      <c r="H10" s="1"/>
    </row>
    <row r="11" spans="1:9" ht="8.1" customHeight="1" x14ac:dyDescent="0.5">
      <c r="A11" s="19"/>
      <c r="B11" s="19"/>
      <c r="C11" s="19"/>
      <c r="D11" s="19"/>
      <c r="E11" s="19"/>
      <c r="F11" s="19"/>
      <c r="G11" s="19"/>
      <c r="H11" s="1"/>
    </row>
    <row r="12" spans="1:9" ht="31.5" x14ac:dyDescent="0.5">
      <c r="A12" s="19"/>
      <c r="B12" s="21" t="s">
        <v>51</v>
      </c>
      <c r="C12" s="21">
        <f>C10</f>
        <v>34000</v>
      </c>
      <c r="D12" s="21">
        <f>D10</f>
        <v>2833.333333333333</v>
      </c>
      <c r="E12" s="21">
        <f>E10</f>
        <v>1285</v>
      </c>
      <c r="F12" s="21">
        <f>F10</f>
        <v>-1548.3333333333333</v>
      </c>
      <c r="G12" s="21">
        <f>G10</f>
        <v>24055.13</v>
      </c>
      <c r="H12" s="1"/>
    </row>
    <row r="13" spans="1:9" ht="8.1" customHeight="1" x14ac:dyDescent="0.5">
      <c r="A13" s="19"/>
      <c r="B13" s="21"/>
      <c r="C13" s="21"/>
      <c r="D13" s="21"/>
      <c r="E13" s="21"/>
      <c r="F13" s="21"/>
      <c r="G13" s="21"/>
      <c r="H13" s="1"/>
    </row>
    <row r="14" spans="1:9" ht="31.5" x14ac:dyDescent="0.5">
      <c r="A14" s="19"/>
      <c r="B14" s="21" t="s">
        <v>52</v>
      </c>
      <c r="C14" s="21"/>
      <c r="D14" s="21"/>
      <c r="E14" s="21"/>
      <c r="F14" s="21"/>
      <c r="G14" s="21"/>
      <c r="H14" s="1"/>
    </row>
    <row r="15" spans="1:9" ht="31.5" x14ac:dyDescent="0.5">
      <c r="A15" s="21" t="s">
        <v>42</v>
      </c>
      <c r="B15" s="21" t="s">
        <v>49</v>
      </c>
      <c r="C15" s="21" t="s">
        <v>77</v>
      </c>
      <c r="D15" s="21" t="s">
        <v>79</v>
      </c>
      <c r="E15" s="21" t="s">
        <v>79</v>
      </c>
      <c r="F15" s="21" t="s">
        <v>79</v>
      </c>
      <c r="G15" s="21" t="s">
        <v>234</v>
      </c>
      <c r="H15" s="1"/>
      <c r="I15" s="1"/>
    </row>
    <row r="16" spans="1:9" ht="31.5" x14ac:dyDescent="0.5">
      <c r="A16" s="19"/>
      <c r="B16" s="21"/>
      <c r="C16" s="21" t="s">
        <v>229</v>
      </c>
      <c r="D16" s="21" t="s">
        <v>230</v>
      </c>
      <c r="E16" s="21" t="s">
        <v>233</v>
      </c>
      <c r="F16" s="21" t="s">
        <v>235</v>
      </c>
      <c r="G16" s="21" t="s">
        <v>231</v>
      </c>
      <c r="H16" s="1"/>
      <c r="I16" s="1"/>
    </row>
    <row r="17" spans="1:8" ht="31.5" x14ac:dyDescent="0.5">
      <c r="A17" s="21" t="s">
        <v>53</v>
      </c>
      <c r="B17" s="21" t="s">
        <v>54</v>
      </c>
      <c r="C17" s="19">
        <f>'DETAILS CRE.'!C34</f>
        <v>6682897.5099999998</v>
      </c>
      <c r="D17" s="19">
        <f>C17/12</f>
        <v>556908.12583333335</v>
      </c>
      <c r="E17" s="19">
        <f>'DETAILS CRE.'!E34</f>
        <v>419367.44</v>
      </c>
      <c r="F17" s="19">
        <f>E17-D17</f>
        <v>-137540.68583333335</v>
      </c>
      <c r="G17" s="19">
        <f>'DETAILS CRE.'!G34+'DETAILS CRE.'!G124</f>
        <v>6430754.1299999999</v>
      </c>
      <c r="H17" s="1"/>
    </row>
    <row r="18" spans="1:8" ht="8.1" customHeight="1" x14ac:dyDescent="0.5">
      <c r="A18" s="19"/>
      <c r="B18" s="19"/>
      <c r="C18" s="19"/>
      <c r="D18" s="19"/>
      <c r="E18" s="19"/>
      <c r="F18" s="19"/>
      <c r="G18" s="19"/>
      <c r="H18" s="1"/>
    </row>
    <row r="19" spans="1:8" ht="31.5" x14ac:dyDescent="0.5">
      <c r="A19" s="19"/>
      <c r="B19" s="21" t="s">
        <v>51</v>
      </c>
      <c r="C19" s="21">
        <f>C17</f>
        <v>6682897.5099999998</v>
      </c>
      <c r="D19" s="21">
        <f>D17</f>
        <v>556908.12583333335</v>
      </c>
      <c r="E19" s="21">
        <f>E17</f>
        <v>419367.44</v>
      </c>
      <c r="F19" s="21">
        <f>F17</f>
        <v>-137540.68583333335</v>
      </c>
      <c r="G19" s="21">
        <f>G17</f>
        <v>6430754.1299999999</v>
      </c>
      <c r="H19" s="1"/>
    </row>
    <row r="20" spans="1:8" ht="31.5" x14ac:dyDescent="0.5">
      <c r="A20" s="19"/>
      <c r="B20" s="19"/>
      <c r="C20" s="19"/>
      <c r="D20" s="19"/>
      <c r="E20" s="19"/>
      <c r="F20" s="19"/>
      <c r="G20" s="19"/>
      <c r="H20" s="1"/>
    </row>
    <row r="21" spans="1:8" ht="31.5" x14ac:dyDescent="0.5">
      <c r="A21" s="21"/>
      <c r="B21" s="21" t="s">
        <v>55</v>
      </c>
      <c r="C21" s="19"/>
      <c r="D21" s="19"/>
      <c r="E21" s="19"/>
      <c r="F21" s="19"/>
      <c r="G21" s="19"/>
      <c r="H21" s="1"/>
    </row>
    <row r="22" spans="1:8" ht="31.5" x14ac:dyDescent="0.5">
      <c r="A22" s="21" t="s">
        <v>42</v>
      </c>
      <c r="B22" s="21" t="s">
        <v>49</v>
      </c>
      <c r="C22" s="21" t="s">
        <v>77</v>
      </c>
      <c r="D22" s="21" t="s">
        <v>79</v>
      </c>
      <c r="E22" s="21" t="s">
        <v>79</v>
      </c>
      <c r="F22" s="21" t="s">
        <v>79</v>
      </c>
      <c r="G22" s="21" t="s">
        <v>234</v>
      </c>
      <c r="H22" s="1"/>
    </row>
    <row r="23" spans="1:8" ht="31.5" x14ac:dyDescent="0.5">
      <c r="A23" s="19"/>
      <c r="B23" s="19"/>
      <c r="C23" s="21" t="s">
        <v>229</v>
      </c>
      <c r="D23" s="21" t="s">
        <v>230</v>
      </c>
      <c r="E23" s="21" t="s">
        <v>233</v>
      </c>
      <c r="F23" s="21" t="s">
        <v>232</v>
      </c>
      <c r="G23" s="21" t="s">
        <v>231</v>
      </c>
      <c r="H23" s="1"/>
    </row>
    <row r="24" spans="1:8" ht="31.5" x14ac:dyDescent="0.5">
      <c r="A24" s="21" t="s">
        <v>56</v>
      </c>
      <c r="B24" s="19" t="s">
        <v>57</v>
      </c>
      <c r="C24" s="19">
        <f>'DETAILS CRE.'!C47</f>
        <v>49200</v>
      </c>
      <c r="D24" s="19">
        <f>'DETAILS CRE.'!D47</f>
        <v>4100</v>
      </c>
      <c r="E24" s="19">
        <f>'DETAILS CRE.'!E47</f>
        <v>0</v>
      </c>
      <c r="F24" s="19">
        <f>'DETAILS CRE.'!F47</f>
        <v>-4100</v>
      </c>
      <c r="G24" s="19">
        <f>'DETAILS CRE.'!G47</f>
        <v>29746.6</v>
      </c>
      <c r="H24" s="1"/>
    </row>
    <row r="25" spans="1:8" ht="31.5" x14ac:dyDescent="0.5">
      <c r="A25" s="21" t="s">
        <v>58</v>
      </c>
      <c r="B25" s="19" t="s">
        <v>59</v>
      </c>
      <c r="C25" s="19">
        <f>'DETAILS CRE.'!C57</f>
        <v>36000</v>
      </c>
      <c r="D25" s="19">
        <f>'DETAILS CRE.'!D57</f>
        <v>3000</v>
      </c>
      <c r="E25" s="19">
        <f>'DETAILS CRE.'!E57</f>
        <v>250</v>
      </c>
      <c r="F25" s="19">
        <f>'DETAILS CRE.'!F57</f>
        <v>-2750</v>
      </c>
      <c r="G25" s="19">
        <f>'DETAILS CRE.'!G57</f>
        <v>36572.759999999995</v>
      </c>
      <c r="H25" s="1"/>
    </row>
    <row r="26" spans="1:8" ht="31.5" x14ac:dyDescent="0.5">
      <c r="A26" s="21" t="s">
        <v>61</v>
      </c>
      <c r="B26" s="19" t="s">
        <v>60</v>
      </c>
      <c r="C26" s="19">
        <f>'DETAILS CRE.'!C87</f>
        <v>61800</v>
      </c>
      <c r="D26" s="19">
        <f>'DETAILS CRE.'!D87</f>
        <v>5150.0000000000009</v>
      </c>
      <c r="E26" s="19">
        <f>'DETAILS CRE.'!E87</f>
        <v>10331</v>
      </c>
      <c r="F26" s="19">
        <f>'DETAILS CRE.'!F87</f>
        <v>5181.0000000000018</v>
      </c>
      <c r="G26" s="19">
        <f>'DETAILS CRE.'!G87</f>
        <v>67073.459999999992</v>
      </c>
      <c r="H26" s="1"/>
    </row>
    <row r="27" spans="1:8" ht="31.5" x14ac:dyDescent="0.5">
      <c r="A27" s="21" t="s">
        <v>62</v>
      </c>
      <c r="B27" s="19" t="s">
        <v>15</v>
      </c>
      <c r="C27" s="19">
        <f>'DETAILS CRE.'!C103</f>
        <v>67000</v>
      </c>
      <c r="D27" s="19">
        <f>'DETAILS CRE.'!D103</f>
        <v>5583.333333333333</v>
      </c>
      <c r="E27" s="19">
        <f>'DETAILS CRE.'!E103</f>
        <v>969.5</v>
      </c>
      <c r="F27" s="19">
        <f>'DETAILS CRE.'!F103</f>
        <v>-4613.833333333333</v>
      </c>
      <c r="G27" s="19">
        <f>'DETAILS CRE.'!G103</f>
        <v>42739</v>
      </c>
      <c r="H27" s="1"/>
    </row>
    <row r="28" spans="1:8" ht="31.5" x14ac:dyDescent="0.5">
      <c r="A28" s="21" t="s">
        <v>63</v>
      </c>
      <c r="B28" s="19" t="s">
        <v>16</v>
      </c>
      <c r="C28" s="19">
        <f>'DETAILS CRE.'!C112</f>
        <v>9000</v>
      </c>
      <c r="D28" s="19">
        <f>'DETAILS CRE.'!D112</f>
        <v>750</v>
      </c>
      <c r="E28" s="19">
        <f>'DETAILS CRE.'!E112</f>
        <v>500</v>
      </c>
      <c r="F28" s="19">
        <f>'DETAILS CRE.'!F112</f>
        <v>-250</v>
      </c>
      <c r="G28" s="19">
        <f>'DETAILS CRE.'!G112</f>
        <v>3678.33</v>
      </c>
      <c r="H28" s="1"/>
    </row>
    <row r="29" spans="1:8" ht="31.5" x14ac:dyDescent="0.5">
      <c r="A29" s="21" t="s">
        <v>64</v>
      </c>
      <c r="B29" s="19" t="s">
        <v>65</v>
      </c>
      <c r="C29" s="19">
        <f>'DETAILS CRE.'!C119</f>
        <v>1000</v>
      </c>
      <c r="D29" s="19">
        <f>'DETAILS CRE.'!D119</f>
        <v>83.333333333333329</v>
      </c>
      <c r="E29" s="19">
        <f>'DETAILS CRE.'!E119</f>
        <v>2000</v>
      </c>
      <c r="F29" s="19">
        <f>'DETAILS CRE.'!F119</f>
        <v>1916.6666666666667</v>
      </c>
      <c r="G29" s="19">
        <f>'DETAILS CRE.'!G119</f>
        <v>2369.87</v>
      </c>
      <c r="H29" s="1"/>
    </row>
    <row r="30" spans="1:8" ht="8.1" customHeight="1" x14ac:dyDescent="0.5">
      <c r="A30" s="19"/>
      <c r="B30" s="19"/>
      <c r="C30" s="19"/>
      <c r="D30" s="19"/>
      <c r="E30" s="19"/>
      <c r="F30" s="19"/>
      <c r="G30" s="19"/>
    </row>
    <row r="31" spans="1:8" ht="31.5" x14ac:dyDescent="0.5">
      <c r="A31" s="19"/>
      <c r="B31" s="21" t="s">
        <v>51</v>
      </c>
      <c r="C31" s="21">
        <f>SUM(C24:C30)</f>
        <v>224000</v>
      </c>
      <c r="D31" s="21">
        <f t="shared" ref="D31:G31" si="0">SUM(D24:D30)</f>
        <v>18666.666666666664</v>
      </c>
      <c r="E31" s="21">
        <f t="shared" si="0"/>
        <v>14050.5</v>
      </c>
      <c r="F31" s="21">
        <f t="shared" si="0"/>
        <v>-4616.1666666666642</v>
      </c>
      <c r="G31" s="21">
        <f t="shared" si="0"/>
        <v>182180.01999999996</v>
      </c>
    </row>
    <row r="32" spans="1:8" ht="31.5" x14ac:dyDescent="0.5">
      <c r="A32" s="19"/>
      <c r="B32" s="19"/>
      <c r="C32" s="19"/>
      <c r="D32" s="19"/>
      <c r="E32" s="19"/>
      <c r="F32" s="19"/>
      <c r="G32" s="19"/>
    </row>
    <row r="33" spans="1:7" ht="31.5" x14ac:dyDescent="0.5">
      <c r="A33" s="19"/>
      <c r="B33" s="21" t="s">
        <v>46</v>
      </c>
      <c r="C33" s="21">
        <f>C12+C19+C31</f>
        <v>6940897.5099999998</v>
      </c>
      <c r="D33" s="21">
        <f t="shared" ref="D33:G33" si="1">D12+D19+D31</f>
        <v>578408.12583333335</v>
      </c>
      <c r="E33" s="21">
        <f t="shared" si="1"/>
        <v>434702.94</v>
      </c>
      <c r="F33" s="21">
        <f t="shared" si="1"/>
        <v>-143705.18583333335</v>
      </c>
      <c r="G33" s="21">
        <f t="shared" si="1"/>
        <v>6636989.2799999993</v>
      </c>
    </row>
    <row r="34" spans="1:7" ht="31.5" x14ac:dyDescent="0.5">
      <c r="A34" s="19"/>
      <c r="B34" s="19"/>
      <c r="C34" s="19"/>
      <c r="D34" s="19"/>
      <c r="E34" s="19"/>
      <c r="F34" s="19"/>
      <c r="G34" s="19"/>
    </row>
    <row r="35" spans="1:7" ht="26.25" x14ac:dyDescent="0.4">
      <c r="A35" s="7"/>
      <c r="B35" s="7"/>
      <c r="C35" s="7"/>
      <c r="D35" s="7"/>
      <c r="E35" s="7"/>
      <c r="F35" s="7"/>
      <c r="G35" s="7"/>
    </row>
  </sheetData>
  <sheetProtection selectLockedCells="1" selectUnlockedCells="1"/>
  <mergeCells count="3">
    <mergeCell ref="A1:G1"/>
    <mergeCell ref="A2:G2"/>
    <mergeCell ref="A3:G3"/>
  </mergeCells>
  <pageMargins left="0.7" right="0.7" top="0.75" bottom="0.75" header="0.3" footer="0.3"/>
  <pageSetup scale="45" orientation="landscape" r:id="rId1"/>
  <headerFooter>
    <oddFooter>&amp;C&amp;"-,Bold"&amp;24&amp;P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FF00"/>
  </sheetPr>
  <dimension ref="A1:H129"/>
  <sheetViews>
    <sheetView view="pageBreakPreview" topLeftCell="A104" zoomScale="50" zoomScaleNormal="120" zoomScaleSheetLayoutView="50" workbookViewId="0">
      <selection activeCell="G117" sqref="G117"/>
    </sheetView>
  </sheetViews>
  <sheetFormatPr defaultRowHeight="15" x14ac:dyDescent="0.25"/>
  <cols>
    <col min="1" max="1" width="20.7109375" customWidth="1"/>
    <col min="2" max="2" width="84.42578125" customWidth="1"/>
    <col min="3" max="3" width="30.5703125" bestFit="1" customWidth="1"/>
    <col min="4" max="4" width="27" bestFit="1" customWidth="1"/>
    <col min="5" max="5" width="29.5703125" bestFit="1" customWidth="1"/>
    <col min="6" max="6" width="28.42578125" bestFit="1" customWidth="1"/>
    <col min="7" max="7" width="40.7109375" customWidth="1"/>
  </cols>
  <sheetData>
    <row r="1" spans="1:8" ht="31.5" x14ac:dyDescent="0.5">
      <c r="A1" s="59" t="s">
        <v>32</v>
      </c>
      <c r="B1" s="59"/>
      <c r="C1" s="59"/>
      <c r="D1" s="59"/>
      <c r="E1" s="59"/>
      <c r="F1" s="59"/>
      <c r="G1" s="59"/>
      <c r="H1" s="6"/>
    </row>
    <row r="2" spans="1:8" ht="31.5" x14ac:dyDescent="0.5">
      <c r="A2" s="59" t="s">
        <v>66</v>
      </c>
      <c r="B2" s="59"/>
      <c r="C2" s="59"/>
      <c r="D2" s="59"/>
      <c r="E2" s="59"/>
      <c r="F2" s="59"/>
      <c r="G2" s="59"/>
      <c r="H2" s="6"/>
    </row>
    <row r="3" spans="1:8" ht="31.5" x14ac:dyDescent="0.5">
      <c r="A3" s="64" t="str">
        <f>'[1]TRIAL BALANCE'!$F$130</f>
        <v>AS AT DECEMBER 31, 2 0 1 9</v>
      </c>
      <c r="B3" s="59"/>
      <c r="C3" s="59"/>
      <c r="D3" s="59"/>
      <c r="E3" s="59"/>
      <c r="F3" s="59"/>
      <c r="G3" s="59"/>
      <c r="H3" s="6"/>
    </row>
    <row r="4" spans="1:8" ht="3.95" customHeight="1" x14ac:dyDescent="0.5">
      <c r="A4" s="17"/>
      <c r="B4" s="17"/>
      <c r="C4" s="17"/>
      <c r="D4" s="17"/>
      <c r="E4" s="17"/>
      <c r="F4" s="17"/>
      <c r="G4" s="17"/>
      <c r="H4" s="6"/>
    </row>
    <row r="5" spans="1:8" ht="31.5" x14ac:dyDescent="0.5">
      <c r="A5" s="17"/>
      <c r="B5" s="21" t="s">
        <v>48</v>
      </c>
      <c r="C5" s="19"/>
      <c r="D5" s="19"/>
      <c r="E5" s="19"/>
      <c r="F5" s="19"/>
      <c r="G5" s="19"/>
      <c r="H5" s="6"/>
    </row>
    <row r="6" spans="1:8" ht="3.95" customHeight="1" x14ac:dyDescent="0.5">
      <c r="A6" s="17"/>
      <c r="B6" s="19"/>
      <c r="C6" s="19"/>
      <c r="D6" s="19"/>
      <c r="E6" s="19"/>
      <c r="F6" s="19"/>
      <c r="G6" s="19"/>
      <c r="H6" s="6"/>
    </row>
    <row r="7" spans="1:8" ht="31.5" x14ac:dyDescent="0.5">
      <c r="A7" s="27" t="s">
        <v>42</v>
      </c>
      <c r="B7" s="39" t="s">
        <v>49</v>
      </c>
      <c r="C7" s="21" t="s">
        <v>77</v>
      </c>
      <c r="D7" s="21" t="s">
        <v>79</v>
      </c>
      <c r="E7" s="21" t="s">
        <v>4</v>
      </c>
      <c r="F7" s="21" t="s">
        <v>79</v>
      </c>
      <c r="G7" s="21" t="s">
        <v>40</v>
      </c>
      <c r="H7" s="6"/>
    </row>
    <row r="8" spans="1:8" ht="31.5" x14ac:dyDescent="0.5">
      <c r="A8" s="27"/>
      <c r="B8" s="21"/>
      <c r="C8" s="21" t="s">
        <v>78</v>
      </c>
      <c r="D8" s="21" t="s">
        <v>2</v>
      </c>
      <c r="E8" s="21" t="s">
        <v>5</v>
      </c>
      <c r="F8" s="21" t="s">
        <v>6</v>
      </c>
      <c r="G8" s="21" t="s">
        <v>85</v>
      </c>
      <c r="H8" s="6"/>
    </row>
    <row r="9" spans="1:8" ht="3.95" customHeight="1" x14ac:dyDescent="0.5">
      <c r="A9" s="17"/>
      <c r="B9" s="19"/>
      <c r="C9" s="19"/>
      <c r="D9" s="19"/>
      <c r="E9" s="19"/>
      <c r="F9" s="19"/>
      <c r="G9" s="19"/>
      <c r="H9" s="6"/>
    </row>
    <row r="10" spans="1:8" ht="26.25" customHeight="1" x14ac:dyDescent="0.5">
      <c r="A10" s="18"/>
      <c r="B10" s="21" t="s">
        <v>283</v>
      </c>
      <c r="C10" s="19"/>
      <c r="D10" s="19"/>
      <c r="E10" s="19"/>
      <c r="F10" s="19"/>
      <c r="G10" s="19"/>
      <c r="H10" s="6"/>
    </row>
    <row r="11" spans="1:8" ht="26.25" customHeight="1" x14ac:dyDescent="0.5">
      <c r="A11" s="18">
        <v>1412022</v>
      </c>
      <c r="B11" s="19" t="s">
        <v>67</v>
      </c>
      <c r="C11" s="19">
        <v>5000</v>
      </c>
      <c r="D11" s="19">
        <f>C11/12</f>
        <v>416.66666666666669</v>
      </c>
      <c r="E11" s="19">
        <f>'[1]TRIAL BALANCE'!$F$8</f>
        <v>1285</v>
      </c>
      <c r="F11" s="19">
        <f>E11-D11</f>
        <v>868.33333333333326</v>
      </c>
      <c r="G11" s="19">
        <f>'[1]TRIAL BALANCE'!$F$8+'[1]TRIAL BALANCE'!$G$8</f>
        <v>23340.13</v>
      </c>
      <c r="H11" s="6"/>
    </row>
    <row r="12" spans="1:8" ht="26.25" customHeight="1" x14ac:dyDescent="0.5">
      <c r="A12" s="18">
        <v>1412023</v>
      </c>
      <c r="B12" s="19" t="s">
        <v>408</v>
      </c>
      <c r="C12" s="19">
        <v>29000</v>
      </c>
      <c r="D12" s="19">
        <f t="shared" ref="D12" si="0">C12/12</f>
        <v>2416.6666666666665</v>
      </c>
      <c r="E12" s="19">
        <f>'[1]TRIAL BALANCE'!$F$9</f>
        <v>0</v>
      </c>
      <c r="F12" s="19">
        <f t="shared" ref="F12" si="1">E12-D12</f>
        <v>-2416.6666666666665</v>
      </c>
      <c r="G12" s="19">
        <f>'[1]TRIAL BALANCE'!$F$9+'[1]TRIAL BALANCE'!$G$9</f>
        <v>715</v>
      </c>
      <c r="H12" s="6"/>
    </row>
    <row r="13" spans="1:8" ht="3.95" customHeight="1" x14ac:dyDescent="0.5">
      <c r="A13" s="17"/>
      <c r="B13" s="19"/>
      <c r="C13" s="19"/>
      <c r="D13" s="19"/>
      <c r="E13" s="19"/>
      <c r="F13" s="19"/>
      <c r="G13" s="19"/>
      <c r="H13" s="6"/>
    </row>
    <row r="14" spans="1:8" ht="31.5" x14ac:dyDescent="0.5">
      <c r="A14" s="18"/>
      <c r="B14" s="21" t="s">
        <v>68</v>
      </c>
      <c r="C14" s="21">
        <f>SUM(C11:C13)</f>
        <v>34000</v>
      </c>
      <c r="D14" s="21">
        <f>SUM(D11:D13)</f>
        <v>2833.333333333333</v>
      </c>
      <c r="E14" s="21">
        <f>SUM(E11:E13)</f>
        <v>1285</v>
      </c>
      <c r="F14" s="21">
        <f>SUM(F11:F13)</f>
        <v>-1548.3333333333333</v>
      </c>
      <c r="G14" s="21">
        <f>SUM(G11:G13)</f>
        <v>24055.13</v>
      </c>
      <c r="H14" s="6"/>
    </row>
    <row r="15" spans="1:8" ht="3.95" customHeight="1" x14ac:dyDescent="0.5">
      <c r="A15" s="18"/>
      <c r="B15" s="21"/>
      <c r="C15" s="21"/>
      <c r="D15" s="21"/>
      <c r="E15" s="21"/>
      <c r="F15" s="21"/>
      <c r="G15" s="21"/>
      <c r="H15" s="6"/>
    </row>
    <row r="16" spans="1:8" ht="31.5" x14ac:dyDescent="0.5">
      <c r="A16" s="18"/>
      <c r="B16" s="21" t="s">
        <v>69</v>
      </c>
      <c r="C16" s="21">
        <f>C14</f>
        <v>34000</v>
      </c>
      <c r="D16" s="21">
        <f t="shared" ref="D16:G16" si="2">D14</f>
        <v>2833.333333333333</v>
      </c>
      <c r="E16" s="21">
        <f t="shared" si="2"/>
        <v>1285</v>
      </c>
      <c r="F16" s="21">
        <f t="shared" si="2"/>
        <v>-1548.3333333333333</v>
      </c>
      <c r="G16" s="21">
        <f t="shared" si="2"/>
        <v>24055.13</v>
      </c>
      <c r="H16" s="6"/>
    </row>
    <row r="17" spans="1:8" ht="3.95" customHeight="1" x14ac:dyDescent="0.5">
      <c r="A17" s="17"/>
      <c r="B17" s="19"/>
      <c r="C17" s="19"/>
      <c r="D17" s="19"/>
      <c r="E17" s="19"/>
      <c r="F17" s="19"/>
      <c r="G17" s="19"/>
      <c r="H17" s="6"/>
    </row>
    <row r="18" spans="1:8" ht="31.5" x14ac:dyDescent="0.5">
      <c r="A18" s="17"/>
      <c r="B18" s="21" t="s">
        <v>70</v>
      </c>
      <c r="C18" s="19"/>
      <c r="D18" s="19"/>
      <c r="E18" s="19"/>
      <c r="F18" s="19"/>
      <c r="G18" s="19"/>
      <c r="H18" s="6"/>
    </row>
    <row r="19" spans="1:8" ht="31.5" x14ac:dyDescent="0.5">
      <c r="A19" s="18" t="s">
        <v>42</v>
      </c>
      <c r="B19" s="21" t="s">
        <v>71</v>
      </c>
      <c r="C19" s="21" t="s">
        <v>77</v>
      </c>
      <c r="D19" s="21" t="s">
        <v>79</v>
      </c>
      <c r="E19" s="21" t="s">
        <v>4</v>
      </c>
      <c r="F19" s="21" t="s">
        <v>79</v>
      </c>
      <c r="G19" s="21" t="s">
        <v>40</v>
      </c>
      <c r="H19" s="6"/>
    </row>
    <row r="20" spans="1:8" ht="31.5" x14ac:dyDescent="0.5">
      <c r="A20" s="17"/>
      <c r="B20" s="19"/>
      <c r="C20" s="21" t="s">
        <v>78</v>
      </c>
      <c r="D20" s="21" t="s">
        <v>2</v>
      </c>
      <c r="E20" s="21" t="s">
        <v>5</v>
      </c>
      <c r="F20" s="21" t="s">
        <v>6</v>
      </c>
      <c r="G20" s="21" t="s">
        <v>85</v>
      </c>
      <c r="H20" s="6"/>
    </row>
    <row r="21" spans="1:8" ht="31.5" x14ac:dyDescent="0.5">
      <c r="A21" s="18" t="s">
        <v>53</v>
      </c>
      <c r="B21" s="21" t="s">
        <v>72</v>
      </c>
      <c r="C21" s="19"/>
      <c r="D21" s="19"/>
      <c r="E21" s="19"/>
      <c r="F21" s="19"/>
      <c r="G21" s="19"/>
      <c r="H21" s="6"/>
    </row>
    <row r="22" spans="1:8" ht="26.25" customHeight="1" x14ac:dyDescent="0.5">
      <c r="A22" s="17">
        <v>1331001</v>
      </c>
      <c r="B22" s="19" t="s">
        <v>73</v>
      </c>
      <c r="C22" s="19">
        <v>1678889.91</v>
      </c>
      <c r="D22" s="19">
        <f>C22/12</f>
        <v>139907.49249999999</v>
      </c>
      <c r="E22" s="19">
        <f>'[1]TRIAL BALANCE'!$F$16</f>
        <v>102493.1</v>
      </c>
      <c r="F22" s="19">
        <f>E22-D22</f>
        <v>-37414.392499999987</v>
      </c>
      <c r="G22" s="19">
        <f>'[1]TRIAL BALANCE'!$F$16+'[1]TRIAL BALANCE'!$G$16</f>
        <v>1284224.2100000002</v>
      </c>
      <c r="H22" s="6"/>
    </row>
    <row r="23" spans="1:8" ht="26.25" customHeight="1" x14ac:dyDescent="0.5">
      <c r="A23" s="17">
        <v>1331002</v>
      </c>
      <c r="B23" s="19" t="s">
        <v>74</v>
      </c>
      <c r="C23" s="19">
        <f>3328487.48+500000</f>
        <v>3828487.48</v>
      </c>
      <c r="D23" s="19">
        <f t="shared" ref="D23:D32" si="3">C23/12</f>
        <v>319040.62333333335</v>
      </c>
      <c r="E23" s="19">
        <f>'[1]TRIAL BALANCE'!$F$17</f>
        <v>309033.89</v>
      </c>
      <c r="F23" s="19">
        <f t="shared" ref="F23:F32" si="4">E23-D23</f>
        <v>-10006.733333333337</v>
      </c>
      <c r="G23" s="19">
        <f>'[1]TRIAL BALANCE'!$F$17+'[1]TRIAL BALANCE'!$G$17</f>
        <v>3278254.7600000002</v>
      </c>
      <c r="H23" s="6"/>
    </row>
    <row r="24" spans="1:8" ht="26.25" customHeight="1" x14ac:dyDescent="0.5">
      <c r="A24" s="17">
        <v>1331003</v>
      </c>
      <c r="B24" s="19" t="s">
        <v>75</v>
      </c>
      <c r="C24" s="19">
        <v>400000</v>
      </c>
      <c r="D24" s="19">
        <f t="shared" si="3"/>
        <v>33333.333333333336</v>
      </c>
      <c r="E24" s="19">
        <f>'[1]TRIAL BALANCE'!$F$18</f>
        <v>0</v>
      </c>
      <c r="F24" s="19">
        <f t="shared" si="4"/>
        <v>-33333.333333333336</v>
      </c>
      <c r="G24" s="19">
        <f>'[1]TRIAL BALANCE'!$F$18+'[1]TRIAL BALANCE'!$G$18</f>
        <v>344103.6</v>
      </c>
      <c r="H24" s="6"/>
    </row>
    <row r="25" spans="1:8" ht="26.25" customHeight="1" x14ac:dyDescent="0.5">
      <c r="A25" s="17">
        <v>1331002</v>
      </c>
      <c r="B25" s="19" t="s">
        <v>436</v>
      </c>
      <c r="C25" s="19"/>
      <c r="D25" s="19">
        <f t="shared" si="3"/>
        <v>0</v>
      </c>
      <c r="E25" s="19">
        <f>'[1]TRIAL BALANCE'!$F$19</f>
        <v>0</v>
      </c>
      <c r="F25" s="19">
        <f t="shared" si="4"/>
        <v>0</v>
      </c>
      <c r="G25" s="19">
        <f>'[1]TRIAL BALANCE'!$F$19+'[1]TRIAL BALANCE'!$G$19</f>
        <v>146704.65</v>
      </c>
      <c r="H25" s="6"/>
    </row>
    <row r="26" spans="1:8" ht="26.25" customHeight="1" x14ac:dyDescent="0.5">
      <c r="A26" s="17">
        <v>1331008</v>
      </c>
      <c r="B26" s="19" t="s">
        <v>287</v>
      </c>
      <c r="C26" s="19">
        <v>142887.67999999999</v>
      </c>
      <c r="D26" s="19">
        <f t="shared" si="3"/>
        <v>11907.306666666665</v>
      </c>
      <c r="E26" s="19">
        <f>'[1]TRIAL BALANCE'!$F$20</f>
        <v>1975.37</v>
      </c>
      <c r="F26" s="19">
        <f t="shared" si="4"/>
        <v>-9931.9366666666647</v>
      </c>
      <c r="G26" s="19">
        <f>'[1]TRIAL BALANCE'!$F$20+'[1]TRIAL BALANCE'!$G$20</f>
        <v>160455.87999999998</v>
      </c>
      <c r="H26" s="6"/>
    </row>
    <row r="27" spans="1:8" ht="26.25" customHeight="1" x14ac:dyDescent="0.5">
      <c r="A27" s="17">
        <v>1331009</v>
      </c>
      <c r="B27" s="19" t="s">
        <v>426</v>
      </c>
      <c r="C27" s="19">
        <v>12519.45</v>
      </c>
      <c r="D27" s="19">
        <f t="shared" si="3"/>
        <v>1043.2875000000001</v>
      </c>
      <c r="E27" s="19">
        <f>'[1]TRIAL BALANCE'!$F$21</f>
        <v>0</v>
      </c>
      <c r="F27" s="19">
        <f t="shared" si="4"/>
        <v>-1043.2875000000001</v>
      </c>
      <c r="G27" s="19">
        <f>'[1]TRIAL BALANCE'!$F$21+'[1]TRIAL BALANCE'!$G$21</f>
        <v>1820.03</v>
      </c>
      <c r="H27" s="6"/>
    </row>
    <row r="28" spans="1:8" ht="26.25" customHeight="1" x14ac:dyDescent="0.5">
      <c r="A28" s="17">
        <v>1331009</v>
      </c>
      <c r="B28" s="19" t="s">
        <v>76</v>
      </c>
      <c r="C28" s="19">
        <v>15000</v>
      </c>
      <c r="D28" s="19">
        <f t="shared" si="3"/>
        <v>1250</v>
      </c>
      <c r="E28" s="19">
        <f>'[1]TRIAL BALANCE'!$F$22</f>
        <v>0</v>
      </c>
      <c r="F28" s="19">
        <f t="shared" si="4"/>
        <v>-1250</v>
      </c>
      <c r="G28" s="19">
        <f>'[1]TRIAL BALANCE'!$F$22+'[1]TRIAL BALANCE'!$G$22</f>
        <v>2180.64</v>
      </c>
      <c r="H28" s="6"/>
    </row>
    <row r="29" spans="1:8" ht="26.25" customHeight="1" x14ac:dyDescent="0.5">
      <c r="A29" s="17">
        <v>1331009</v>
      </c>
      <c r="B29" s="19" t="s">
        <v>425</v>
      </c>
      <c r="C29" s="19">
        <v>38216.699999999997</v>
      </c>
      <c r="D29" s="19">
        <f t="shared" si="3"/>
        <v>3184.7249999999999</v>
      </c>
      <c r="E29" s="19">
        <f>'[1]TRIAL BALANCE'!$F$23</f>
        <v>0</v>
      </c>
      <c r="F29" s="19">
        <f t="shared" si="4"/>
        <v>-3184.7249999999999</v>
      </c>
      <c r="G29" s="19">
        <f>'[1]TRIAL BALANCE'!$F$23+'[1]TRIAL BALANCE'!$G$23</f>
        <v>6812.62</v>
      </c>
      <c r="H29" s="6"/>
    </row>
    <row r="30" spans="1:8" ht="26.25" customHeight="1" x14ac:dyDescent="0.5">
      <c r="A30" s="17">
        <v>1331009</v>
      </c>
      <c r="B30" s="19" t="s">
        <v>424</v>
      </c>
      <c r="C30" s="19">
        <v>10896.29</v>
      </c>
      <c r="D30" s="19">
        <f t="shared" si="3"/>
        <v>908.0241666666667</v>
      </c>
      <c r="E30" s="19">
        <f>'[1]TRIAL BALANCE'!$F$24</f>
        <v>0</v>
      </c>
      <c r="F30" s="19">
        <f t="shared" si="4"/>
        <v>-908.0241666666667</v>
      </c>
      <c r="G30" s="19">
        <f>'[1]TRIAL BALANCE'!$F$24+'[1]TRIAL BALANCE'!$G$24</f>
        <v>1584.06</v>
      </c>
      <c r="H30" s="6"/>
    </row>
    <row r="31" spans="1:8" ht="26.25" customHeight="1" x14ac:dyDescent="0.5">
      <c r="A31" s="17">
        <v>1331010</v>
      </c>
      <c r="B31" s="19" t="s">
        <v>288</v>
      </c>
      <c r="C31" s="19">
        <v>56000</v>
      </c>
      <c r="D31" s="19">
        <f t="shared" si="3"/>
        <v>4666.666666666667</v>
      </c>
      <c r="E31" s="19">
        <f>'[1]TRIAL BALANCE'!$F$25</f>
        <v>0</v>
      </c>
      <c r="F31" s="19">
        <f t="shared" si="4"/>
        <v>-4666.666666666667</v>
      </c>
      <c r="G31" s="19">
        <f>'[1]TRIAL BALANCE'!$F$25+'[1]TRIAL BALANCE'!$G$25</f>
        <v>0</v>
      </c>
      <c r="H31" s="6"/>
    </row>
    <row r="32" spans="1:8" ht="26.25" customHeight="1" x14ac:dyDescent="0.5">
      <c r="A32" s="17">
        <v>1331011</v>
      </c>
      <c r="B32" s="19" t="s">
        <v>289</v>
      </c>
      <c r="C32" s="19">
        <v>500000</v>
      </c>
      <c r="D32" s="19">
        <f t="shared" si="3"/>
        <v>41666.666666666664</v>
      </c>
      <c r="E32" s="19">
        <f>'[1]TRIAL BALANCE'!$F$26</f>
        <v>5865.08</v>
      </c>
      <c r="F32" s="19">
        <f t="shared" si="4"/>
        <v>-35801.586666666662</v>
      </c>
      <c r="G32" s="19">
        <f>'[1]TRIAL BALANCE'!$F$26+'[1]TRIAL BALANCE'!$G$26</f>
        <v>1003363.6799999999</v>
      </c>
      <c r="H32" s="6"/>
    </row>
    <row r="33" spans="1:8" ht="3.95" customHeight="1" x14ac:dyDescent="0.5">
      <c r="A33" s="17"/>
      <c r="B33" s="19"/>
      <c r="C33" s="19"/>
      <c r="D33" s="19"/>
      <c r="E33" s="19"/>
      <c r="F33" s="19"/>
      <c r="G33" s="19"/>
      <c r="H33" s="6"/>
    </row>
    <row r="34" spans="1:8" ht="31.5" x14ac:dyDescent="0.5">
      <c r="A34" s="17"/>
      <c r="B34" s="21" t="s">
        <v>68</v>
      </c>
      <c r="C34" s="21">
        <f>SUM(C22:C32)</f>
        <v>6682897.5099999998</v>
      </c>
      <c r="D34" s="21">
        <f t="shared" ref="D34:G34" si="5">SUM(D22:D32)</f>
        <v>556908.12583333324</v>
      </c>
      <c r="E34" s="21">
        <f t="shared" si="5"/>
        <v>419367.44</v>
      </c>
      <c r="F34" s="21">
        <f t="shared" si="5"/>
        <v>-137540.68583333335</v>
      </c>
      <c r="G34" s="21">
        <f t="shared" si="5"/>
        <v>6229504.1299999999</v>
      </c>
      <c r="H34" s="6"/>
    </row>
    <row r="35" spans="1:8" ht="3.95" customHeight="1" x14ac:dyDescent="0.5">
      <c r="A35" s="17"/>
      <c r="B35" s="21"/>
      <c r="C35" s="19"/>
      <c r="D35" s="19"/>
      <c r="E35" s="19"/>
      <c r="F35" s="19"/>
      <c r="G35" s="19"/>
      <c r="H35" s="6"/>
    </row>
    <row r="36" spans="1:8" ht="31.5" x14ac:dyDescent="0.5">
      <c r="A36" s="17"/>
      <c r="B36" s="21" t="s">
        <v>69</v>
      </c>
      <c r="C36" s="21">
        <f>C34</f>
        <v>6682897.5099999998</v>
      </c>
      <c r="D36" s="21">
        <f>D34</f>
        <v>556908.12583333324</v>
      </c>
      <c r="E36" s="21">
        <f>E34</f>
        <v>419367.44</v>
      </c>
      <c r="F36" s="21">
        <f>F34</f>
        <v>-137540.68583333335</v>
      </c>
      <c r="G36" s="21">
        <f>G34</f>
        <v>6229504.1299999999</v>
      </c>
      <c r="H36" s="6"/>
    </row>
    <row r="37" spans="1:8" ht="31.5" x14ac:dyDescent="0.5">
      <c r="A37" s="17"/>
      <c r="B37" s="21" t="s">
        <v>80</v>
      </c>
      <c r="C37" s="19"/>
      <c r="D37" s="19"/>
      <c r="E37" s="19"/>
      <c r="F37" s="19"/>
      <c r="G37" s="19"/>
      <c r="H37" s="6"/>
    </row>
    <row r="38" spans="1:8" ht="31.5" x14ac:dyDescent="0.5">
      <c r="A38" s="18" t="s">
        <v>42</v>
      </c>
      <c r="B38" s="21" t="s">
        <v>71</v>
      </c>
      <c r="C38" s="21" t="s">
        <v>77</v>
      </c>
      <c r="D38" s="21" t="s">
        <v>79</v>
      </c>
      <c r="E38" s="21" t="s">
        <v>4</v>
      </c>
      <c r="F38" s="21" t="s">
        <v>79</v>
      </c>
      <c r="G38" s="21" t="s">
        <v>40</v>
      </c>
      <c r="H38" s="6"/>
    </row>
    <row r="39" spans="1:8" ht="31.5" x14ac:dyDescent="0.5">
      <c r="A39" s="18"/>
      <c r="B39" s="21"/>
      <c r="C39" s="21" t="s">
        <v>78</v>
      </c>
      <c r="D39" s="21" t="s">
        <v>2</v>
      </c>
      <c r="E39" s="21" t="s">
        <v>5</v>
      </c>
      <c r="F39" s="21" t="s">
        <v>6</v>
      </c>
      <c r="G39" s="21" t="s">
        <v>85</v>
      </c>
      <c r="H39" s="6"/>
    </row>
    <row r="40" spans="1:8" ht="31.5" x14ac:dyDescent="0.5">
      <c r="A40" s="18" t="s">
        <v>56</v>
      </c>
      <c r="B40" s="21" t="s">
        <v>86</v>
      </c>
      <c r="C40" s="19"/>
      <c r="D40" s="19"/>
      <c r="E40" s="19"/>
      <c r="F40" s="19"/>
      <c r="G40" s="19"/>
      <c r="H40" s="6"/>
    </row>
    <row r="41" spans="1:8" ht="26.25" customHeight="1" x14ac:dyDescent="0.5">
      <c r="A41" s="17">
        <v>1412003</v>
      </c>
      <c r="B41" s="19" t="s">
        <v>82</v>
      </c>
      <c r="C41" s="19">
        <v>20000</v>
      </c>
      <c r="D41" s="19">
        <f>C41/12</f>
        <v>1666.6666666666667</v>
      </c>
      <c r="E41" s="19">
        <f>'[1]TRIAL BALANCE'!$F$33</f>
        <v>0</v>
      </c>
      <c r="F41" s="19">
        <f>E41-D41</f>
        <v>-1666.6666666666667</v>
      </c>
      <c r="G41" s="19">
        <f>'[1]TRIAL BALANCE'!$F$33+'[1]TRIAL BALANCE'!$G$33</f>
        <v>10000</v>
      </c>
      <c r="H41" s="6"/>
    </row>
    <row r="42" spans="1:8" ht="26.25" customHeight="1" x14ac:dyDescent="0.5">
      <c r="A42" s="17">
        <v>1415001</v>
      </c>
      <c r="B42" s="19" t="s">
        <v>284</v>
      </c>
      <c r="C42" s="19">
        <v>10000</v>
      </c>
      <c r="D42" s="19">
        <f t="shared" ref="D42:D45" si="6">C42/12</f>
        <v>833.33333333333337</v>
      </c>
      <c r="E42" s="19">
        <f>'[1]TRIAL BALANCE'!$F$34</f>
        <v>0</v>
      </c>
      <c r="F42" s="19">
        <f t="shared" ref="F42:F45" si="7">E42-D42</f>
        <v>-833.33333333333337</v>
      </c>
      <c r="G42" s="19">
        <f>'[1]TRIAL BALANCE'!$F$34+'[1]TRIAL BALANCE'!$G$34</f>
        <v>0</v>
      </c>
      <c r="H42" s="6"/>
    </row>
    <row r="43" spans="1:8" ht="26.25" customHeight="1" x14ac:dyDescent="0.5">
      <c r="A43" s="17">
        <v>1422154</v>
      </c>
      <c r="B43" s="19" t="s">
        <v>81</v>
      </c>
      <c r="C43" s="19">
        <v>3000</v>
      </c>
      <c r="D43" s="19">
        <f t="shared" si="6"/>
        <v>250</v>
      </c>
      <c r="E43" s="19">
        <f>'[1]TRIAL BALANCE'!$F$35</f>
        <v>0</v>
      </c>
      <c r="F43" s="19">
        <f t="shared" si="7"/>
        <v>-250</v>
      </c>
      <c r="G43" s="19">
        <f>'[1]TRIAL BALANCE'!$F$35+'[1]TRIAL BALANCE'!$G$35</f>
        <v>250</v>
      </c>
      <c r="H43" s="6"/>
    </row>
    <row r="44" spans="1:8" ht="26.25" customHeight="1" x14ac:dyDescent="0.5">
      <c r="A44" s="17">
        <v>1422157</v>
      </c>
      <c r="B44" s="19" t="s">
        <v>406</v>
      </c>
      <c r="C44" s="19">
        <v>7000</v>
      </c>
      <c r="D44" s="19">
        <f t="shared" si="6"/>
        <v>583.33333333333337</v>
      </c>
      <c r="E44" s="19">
        <f>'[1]TRIAL BALANCE'!$F$36</f>
        <v>0</v>
      </c>
      <c r="F44" s="19">
        <f t="shared" si="7"/>
        <v>-583.33333333333337</v>
      </c>
      <c r="G44" s="19">
        <f>'[1]TRIAL BALANCE'!$F$36+'[1]TRIAL BALANCE'!$G$36</f>
        <v>8450</v>
      </c>
      <c r="H44" s="6"/>
    </row>
    <row r="45" spans="1:8" ht="26.25" customHeight="1" x14ac:dyDescent="0.5">
      <c r="A45" s="17">
        <v>1422159</v>
      </c>
      <c r="B45" s="19" t="s">
        <v>407</v>
      </c>
      <c r="C45" s="19">
        <v>9200</v>
      </c>
      <c r="D45" s="19">
        <f t="shared" si="6"/>
        <v>766.66666666666663</v>
      </c>
      <c r="E45" s="19">
        <f>'[1]TRIAL BALANCE'!$F$37</f>
        <v>0</v>
      </c>
      <c r="F45" s="19">
        <f t="shared" si="7"/>
        <v>-766.66666666666663</v>
      </c>
      <c r="G45" s="19">
        <f>'[1]TRIAL BALANCE'!$F$37+'[1]TRIAL BALANCE'!$G$37</f>
        <v>11046.6</v>
      </c>
      <c r="H45" s="6"/>
    </row>
    <row r="46" spans="1:8" ht="3.95" customHeight="1" x14ac:dyDescent="0.5">
      <c r="A46" s="17"/>
      <c r="B46" s="19"/>
      <c r="C46" s="19"/>
      <c r="D46" s="19"/>
      <c r="E46" s="19"/>
      <c r="F46" s="19"/>
      <c r="G46" s="19"/>
      <c r="H46" s="6"/>
    </row>
    <row r="47" spans="1:8" ht="31.5" x14ac:dyDescent="0.5">
      <c r="A47" s="18"/>
      <c r="B47" s="21" t="s">
        <v>68</v>
      </c>
      <c r="C47" s="21">
        <f>SUM(C41:C45)</f>
        <v>49200</v>
      </c>
      <c r="D47" s="21">
        <f>SUM(D41:D46)</f>
        <v>4100</v>
      </c>
      <c r="E47" s="21">
        <f>SUM(E41:E46)</f>
        <v>0</v>
      </c>
      <c r="F47" s="21">
        <f>SUM(F41:F46)</f>
        <v>-4100</v>
      </c>
      <c r="G47" s="21">
        <f>SUM(G41:G46)</f>
        <v>29746.6</v>
      </c>
      <c r="H47" s="6"/>
    </row>
    <row r="48" spans="1:8" ht="3.95" customHeight="1" x14ac:dyDescent="0.5">
      <c r="A48" s="17"/>
      <c r="B48" s="19"/>
      <c r="C48" s="19"/>
      <c r="D48" s="19"/>
      <c r="E48" s="19"/>
      <c r="F48" s="19"/>
      <c r="G48" s="19"/>
      <c r="H48" s="6"/>
    </row>
    <row r="49" spans="1:8" ht="31.5" x14ac:dyDescent="0.5">
      <c r="A49" s="18" t="s">
        <v>42</v>
      </c>
      <c r="B49" s="21" t="s">
        <v>71</v>
      </c>
      <c r="C49" s="21" t="s">
        <v>77</v>
      </c>
      <c r="D49" s="21" t="s">
        <v>79</v>
      </c>
      <c r="E49" s="21" t="s">
        <v>4</v>
      </c>
      <c r="F49" s="21" t="s">
        <v>79</v>
      </c>
      <c r="G49" s="21" t="s">
        <v>40</v>
      </c>
      <c r="H49" s="6"/>
    </row>
    <row r="50" spans="1:8" ht="31.5" x14ac:dyDescent="0.5">
      <c r="A50" s="18"/>
      <c r="B50" s="21"/>
      <c r="C50" s="21" t="s">
        <v>78</v>
      </c>
      <c r="D50" s="21" t="s">
        <v>2</v>
      </c>
      <c r="E50" s="21" t="s">
        <v>5</v>
      </c>
      <c r="F50" s="21" t="s">
        <v>6</v>
      </c>
      <c r="G50" s="21" t="s">
        <v>85</v>
      </c>
      <c r="H50" s="6"/>
    </row>
    <row r="51" spans="1:8" ht="31.5" x14ac:dyDescent="0.5">
      <c r="A51" s="18" t="s">
        <v>83</v>
      </c>
      <c r="B51" s="21" t="s">
        <v>84</v>
      </c>
      <c r="C51" s="19"/>
      <c r="D51" s="19"/>
      <c r="E51" s="19"/>
      <c r="F51" s="19"/>
      <c r="G51" s="19"/>
      <c r="H51" s="6"/>
    </row>
    <row r="52" spans="1:8" ht="26.25" customHeight="1" x14ac:dyDescent="0.5">
      <c r="A52" s="17">
        <v>1415002</v>
      </c>
      <c r="B52" s="19" t="s">
        <v>285</v>
      </c>
      <c r="C52" s="19">
        <v>1000</v>
      </c>
      <c r="D52" s="19">
        <f>C52/12</f>
        <v>83.333333333333329</v>
      </c>
      <c r="E52" s="19">
        <f>'[1]TRIAL BALANCE'!$F$42</f>
        <v>0</v>
      </c>
      <c r="F52" s="19">
        <f>E52-D52</f>
        <v>-83.333333333333329</v>
      </c>
      <c r="G52" s="19">
        <f>'[1]TRIAL BALANCE'!$F$42+'[1]TRIAL BALANCE'!$G$42</f>
        <v>20</v>
      </c>
      <c r="H52" s="6"/>
    </row>
    <row r="53" spans="1:8" ht="26.25" customHeight="1" x14ac:dyDescent="0.5">
      <c r="A53" s="17">
        <v>1415011</v>
      </c>
      <c r="B53" s="19" t="s">
        <v>447</v>
      </c>
      <c r="C53" s="19">
        <v>20000</v>
      </c>
      <c r="D53" s="19">
        <f>C53/12</f>
        <v>1666.6666666666667</v>
      </c>
      <c r="E53" s="19">
        <f>'[1]TRIAL BALANCE'!$F$43</f>
        <v>0</v>
      </c>
      <c r="F53" s="19">
        <f>E53-D53</f>
        <v>-1666.6666666666667</v>
      </c>
      <c r="G53" s="19">
        <f>'[1]TRIAL BALANCE'!$F$43+'[1]TRIAL BALANCE'!$G$43</f>
        <v>24468.92</v>
      </c>
      <c r="H53" s="6"/>
    </row>
    <row r="54" spans="1:8" ht="26.25" customHeight="1" x14ac:dyDescent="0.5">
      <c r="A54" s="17">
        <v>1415038</v>
      </c>
      <c r="B54" s="19" t="s">
        <v>433</v>
      </c>
      <c r="C54" s="19">
        <v>9000</v>
      </c>
      <c r="D54" s="19">
        <f>C54/12</f>
        <v>750</v>
      </c>
      <c r="E54" s="19">
        <f>'[1]TRIAL BALANCE'!$F$44</f>
        <v>0</v>
      </c>
      <c r="F54" s="19">
        <f>E54-D54</f>
        <v>-750</v>
      </c>
      <c r="G54" s="19">
        <f>'[1]TRIAL BALANCE'!$F$44+'[1]TRIAL BALANCE'!$G$44</f>
        <v>11193.84</v>
      </c>
      <c r="H54" s="6"/>
    </row>
    <row r="55" spans="1:8" ht="26.25" customHeight="1" x14ac:dyDescent="0.5">
      <c r="A55" s="17">
        <v>1415038</v>
      </c>
      <c r="B55" s="19" t="s">
        <v>286</v>
      </c>
      <c r="C55" s="19">
        <v>6000</v>
      </c>
      <c r="D55" s="19">
        <f>C55/12</f>
        <v>500</v>
      </c>
      <c r="E55" s="19">
        <f>'[1]TRIAL BALANCE'!$F$45</f>
        <v>250</v>
      </c>
      <c r="F55" s="19">
        <f>E55-D55</f>
        <v>-250</v>
      </c>
      <c r="G55" s="19">
        <f>'[1]TRIAL BALANCE'!$F$45+'[1]TRIAL BALANCE'!$G$45</f>
        <v>890</v>
      </c>
      <c r="H55" s="6"/>
    </row>
    <row r="56" spans="1:8" ht="3.95" customHeight="1" x14ac:dyDescent="0.5">
      <c r="A56" s="17"/>
      <c r="B56" s="19"/>
      <c r="C56" s="19"/>
      <c r="D56" s="19"/>
      <c r="E56" s="19"/>
      <c r="F56" s="19"/>
      <c r="G56" s="19"/>
      <c r="H56" s="6"/>
    </row>
    <row r="57" spans="1:8" ht="31.5" x14ac:dyDescent="0.5">
      <c r="A57" s="17"/>
      <c r="B57" s="21" t="s">
        <v>69</v>
      </c>
      <c r="C57" s="21">
        <f>SUM(C52:C55)</f>
        <v>36000</v>
      </c>
      <c r="D57" s="21">
        <f t="shared" ref="D57:G57" si="8">SUM(D52:D55)</f>
        <v>3000</v>
      </c>
      <c r="E57" s="21">
        <f t="shared" si="8"/>
        <v>250</v>
      </c>
      <c r="F57" s="21">
        <f t="shared" si="8"/>
        <v>-2750</v>
      </c>
      <c r="G57" s="21">
        <f t="shared" si="8"/>
        <v>36572.759999999995</v>
      </c>
      <c r="H57" s="6"/>
    </row>
    <row r="58" spans="1:8" ht="3.95" customHeight="1" x14ac:dyDescent="0.5">
      <c r="A58" s="17"/>
      <c r="B58" s="19"/>
      <c r="C58" s="19"/>
      <c r="D58" s="19"/>
      <c r="E58" s="19"/>
      <c r="F58" s="19"/>
      <c r="G58" s="19"/>
      <c r="H58" s="6"/>
    </row>
    <row r="59" spans="1:8" ht="31.5" x14ac:dyDescent="0.5">
      <c r="A59" s="18" t="s">
        <v>42</v>
      </c>
      <c r="B59" s="21" t="s">
        <v>71</v>
      </c>
      <c r="C59" s="21" t="s">
        <v>77</v>
      </c>
      <c r="D59" s="21" t="s">
        <v>79</v>
      </c>
      <c r="E59" s="21" t="s">
        <v>4</v>
      </c>
      <c r="F59" s="21" t="s">
        <v>79</v>
      </c>
      <c r="G59" s="21" t="s">
        <v>40</v>
      </c>
      <c r="H59" s="6"/>
    </row>
    <row r="60" spans="1:8" ht="31.5" x14ac:dyDescent="0.5">
      <c r="A60" s="17"/>
      <c r="B60" s="19"/>
      <c r="C60" s="21" t="s">
        <v>78</v>
      </c>
      <c r="D60" s="21" t="s">
        <v>2</v>
      </c>
      <c r="E60" s="21" t="s">
        <v>5</v>
      </c>
      <c r="F60" s="21" t="s">
        <v>6</v>
      </c>
      <c r="G60" s="21" t="s">
        <v>85</v>
      </c>
      <c r="H60" s="6"/>
    </row>
    <row r="61" spans="1:8" ht="31.5" x14ac:dyDescent="0.5">
      <c r="A61" s="18" t="s">
        <v>61</v>
      </c>
      <c r="B61" s="21" t="s">
        <v>60</v>
      </c>
      <c r="C61" s="19"/>
      <c r="D61" s="19"/>
      <c r="E61" s="19"/>
      <c r="F61" s="19"/>
      <c r="G61" s="19"/>
      <c r="H61" s="6"/>
    </row>
    <row r="62" spans="1:8" ht="26.25" customHeight="1" x14ac:dyDescent="0.5">
      <c r="A62" s="17">
        <v>1422001</v>
      </c>
      <c r="B62" s="19" t="s">
        <v>409</v>
      </c>
      <c r="C62" s="19">
        <v>500</v>
      </c>
      <c r="D62" s="19">
        <f>C62/12</f>
        <v>41.666666666666664</v>
      </c>
      <c r="E62" s="19">
        <f>'[1]TRIAL BALANCE'!$F$50</f>
        <v>0</v>
      </c>
      <c r="F62" s="19">
        <f t="shared" ref="F62:F67" si="9">E62-D62</f>
        <v>-41.666666666666664</v>
      </c>
      <c r="G62" s="19">
        <f>'[1]TRIAL BALANCE'!$F$50+'[1]TRIAL BALANCE'!$G$50</f>
        <v>300</v>
      </c>
      <c r="H62" s="6"/>
    </row>
    <row r="63" spans="1:8" ht="26.25" customHeight="1" x14ac:dyDescent="0.5">
      <c r="A63" s="17">
        <v>1422005</v>
      </c>
      <c r="B63" s="19" t="s">
        <v>410</v>
      </c>
      <c r="C63" s="19">
        <v>2000</v>
      </c>
      <c r="D63" s="19">
        <f>C63/12</f>
        <v>166.66666666666666</v>
      </c>
      <c r="E63" s="19">
        <f>'[1]TRIAL BALANCE'!$F$51</f>
        <v>9050</v>
      </c>
      <c r="F63" s="19">
        <f t="shared" si="9"/>
        <v>8883.3333333333339</v>
      </c>
      <c r="G63" s="19">
        <f>'[1]TRIAL BALANCE'!$F$51+'[1]TRIAL BALANCE'!$G$51</f>
        <v>30180</v>
      </c>
      <c r="H63" s="6"/>
    </row>
    <row r="64" spans="1:8" ht="26.25" customHeight="1" x14ac:dyDescent="0.5">
      <c r="A64" s="17">
        <v>1422007</v>
      </c>
      <c r="B64" s="19" t="s">
        <v>87</v>
      </c>
      <c r="C64" s="19">
        <v>3000</v>
      </c>
      <c r="D64" s="19">
        <f t="shared" ref="D64:D85" si="10">C64/12</f>
        <v>250</v>
      </c>
      <c r="E64" s="19">
        <f>'[1]TRIAL BALANCE'!$F$52</f>
        <v>120</v>
      </c>
      <c r="F64" s="19">
        <f t="shared" si="9"/>
        <v>-130</v>
      </c>
      <c r="G64" s="19">
        <f>'[1]TRIAL BALANCE'!$F$52+'[1]TRIAL BALANCE'!$G$52</f>
        <v>1851</v>
      </c>
      <c r="H64" s="6"/>
    </row>
    <row r="65" spans="1:8" ht="26.25" customHeight="1" x14ac:dyDescent="0.5">
      <c r="A65" s="17">
        <v>1422012</v>
      </c>
      <c r="B65" s="19" t="s">
        <v>434</v>
      </c>
      <c r="C65" s="19">
        <v>2500</v>
      </c>
      <c r="D65" s="19">
        <f t="shared" si="10"/>
        <v>208.33333333333334</v>
      </c>
      <c r="E65" s="19">
        <f>'[1]TRIAL BALANCE'!$F$53</f>
        <v>360</v>
      </c>
      <c r="F65" s="19">
        <f t="shared" si="9"/>
        <v>151.66666666666666</v>
      </c>
      <c r="G65" s="19">
        <f>'[1]TRIAL BALANCE'!$F$53+'[1]TRIAL BALANCE'!$G$53</f>
        <v>8903</v>
      </c>
      <c r="H65" s="6"/>
    </row>
    <row r="66" spans="1:8" ht="26.25" customHeight="1" x14ac:dyDescent="0.5">
      <c r="A66" s="17">
        <v>1422011</v>
      </c>
      <c r="B66" s="19" t="s">
        <v>89</v>
      </c>
      <c r="C66" s="19">
        <v>1500</v>
      </c>
      <c r="D66" s="19">
        <f t="shared" si="10"/>
        <v>125</v>
      </c>
      <c r="E66" s="19">
        <f>'[1]TRIAL BALANCE'!$F$54</f>
        <v>200</v>
      </c>
      <c r="F66" s="19">
        <f t="shared" si="9"/>
        <v>75</v>
      </c>
      <c r="G66" s="19">
        <f>'[1]TRIAL BALANCE'!$F$54+'[1]TRIAL BALANCE'!$G$54</f>
        <v>2493</v>
      </c>
      <c r="H66" s="6"/>
    </row>
    <row r="67" spans="1:8" ht="26.25" customHeight="1" x14ac:dyDescent="0.5">
      <c r="A67" s="17">
        <v>1422015</v>
      </c>
      <c r="B67" s="19" t="s">
        <v>411</v>
      </c>
      <c r="C67" s="19">
        <v>2000</v>
      </c>
      <c r="D67" s="19">
        <f t="shared" si="10"/>
        <v>166.66666666666666</v>
      </c>
      <c r="E67" s="19">
        <f>'[1]TRIAL BALANCE'!$F$55</f>
        <v>0</v>
      </c>
      <c r="F67" s="19">
        <f t="shared" si="9"/>
        <v>-166.66666666666666</v>
      </c>
      <c r="G67" s="19">
        <f>'[1]TRIAL BALANCE'!$F$55+'[1]TRIAL BALANCE'!$G$55</f>
        <v>120</v>
      </c>
      <c r="H67" s="6"/>
    </row>
    <row r="68" spans="1:8" ht="26.25" customHeight="1" x14ac:dyDescent="0.5">
      <c r="A68" s="17">
        <v>1422017</v>
      </c>
      <c r="B68" s="19" t="s">
        <v>412</v>
      </c>
      <c r="C68" s="19">
        <v>1500</v>
      </c>
      <c r="D68" s="19">
        <f t="shared" si="10"/>
        <v>125</v>
      </c>
      <c r="E68" s="19">
        <f>'[1]TRIAL BALANCE'!$F$56</f>
        <v>0</v>
      </c>
      <c r="F68" s="19">
        <f t="shared" ref="F68:F85" si="11">E68-D68</f>
        <v>-125</v>
      </c>
      <c r="G68" s="19">
        <f>'[1]TRIAL BALANCE'!$F$56+'[1]TRIAL BALANCE'!$G$56</f>
        <v>600</v>
      </c>
      <c r="H68" s="6"/>
    </row>
    <row r="69" spans="1:8" ht="26.25" customHeight="1" x14ac:dyDescent="0.5">
      <c r="A69" s="17">
        <v>1422018</v>
      </c>
      <c r="B69" s="19" t="s">
        <v>270</v>
      </c>
      <c r="C69" s="19">
        <v>1000</v>
      </c>
      <c r="D69" s="19">
        <f t="shared" si="10"/>
        <v>83.333333333333329</v>
      </c>
      <c r="E69" s="19">
        <f>'[1]TRIAL BALANCE'!$F$57</f>
        <v>0</v>
      </c>
      <c r="F69" s="19">
        <f t="shared" si="11"/>
        <v>-83.333333333333329</v>
      </c>
      <c r="G69" s="19">
        <f>'[1]TRIAL BALANCE'!$F$57+'[1]TRIAL BALANCE'!$G$57</f>
        <v>10</v>
      </c>
      <c r="H69" s="6"/>
    </row>
    <row r="70" spans="1:8" ht="26.25" customHeight="1" x14ac:dyDescent="0.5">
      <c r="A70" s="17">
        <v>1422019</v>
      </c>
      <c r="B70" s="19" t="s">
        <v>90</v>
      </c>
      <c r="C70" s="19">
        <v>600</v>
      </c>
      <c r="D70" s="19">
        <f t="shared" si="10"/>
        <v>50</v>
      </c>
      <c r="E70" s="19">
        <f>'[1]TRIAL BALANCE'!$F$58</f>
        <v>0</v>
      </c>
      <c r="F70" s="19">
        <f t="shared" si="11"/>
        <v>-50</v>
      </c>
      <c r="G70" s="19">
        <f>'[1]TRIAL BALANCE'!$F$58+'[1]TRIAL BALANCE'!$G$58</f>
        <v>550</v>
      </c>
      <c r="H70" s="6"/>
    </row>
    <row r="71" spans="1:8" ht="26.25" customHeight="1" x14ac:dyDescent="0.5">
      <c r="A71" s="17">
        <v>1422020</v>
      </c>
      <c r="B71" s="19" t="s">
        <v>439</v>
      </c>
      <c r="C71" s="19">
        <v>500</v>
      </c>
      <c r="D71" s="19">
        <f t="shared" si="10"/>
        <v>41.666666666666664</v>
      </c>
      <c r="E71" s="19">
        <f>'[1]TRIAL BALANCE'!$F$59</f>
        <v>0</v>
      </c>
      <c r="F71" s="19">
        <f t="shared" si="11"/>
        <v>-41.666666666666664</v>
      </c>
      <c r="G71" s="19">
        <f>'[1]TRIAL BALANCE'!$F$59+'[1]TRIAL BALANCE'!$G$59</f>
        <v>140</v>
      </c>
      <c r="H71" s="6"/>
    </row>
    <row r="72" spans="1:8" ht="26.25" customHeight="1" x14ac:dyDescent="0.5">
      <c r="A72" s="17">
        <v>1422021</v>
      </c>
      <c r="B72" s="19" t="s">
        <v>440</v>
      </c>
      <c r="C72" s="19">
        <v>4500</v>
      </c>
      <c r="D72" s="19">
        <f t="shared" si="10"/>
        <v>375</v>
      </c>
      <c r="E72" s="19">
        <f>'[1]TRIAL BALANCE'!$F$60</f>
        <v>601</v>
      </c>
      <c r="F72" s="19">
        <f t="shared" si="11"/>
        <v>226</v>
      </c>
      <c r="G72" s="19">
        <f>'[1]TRIAL BALANCE'!$F$60+'[1]TRIAL BALANCE'!$G$60</f>
        <v>9776.4600000000009</v>
      </c>
      <c r="H72" s="6"/>
    </row>
    <row r="73" spans="1:8" ht="26.25" customHeight="1" x14ac:dyDescent="0.5">
      <c r="A73" s="17">
        <v>1422023</v>
      </c>
      <c r="B73" s="19" t="s">
        <v>435</v>
      </c>
      <c r="C73" s="19">
        <v>500</v>
      </c>
      <c r="D73" s="19">
        <f t="shared" si="10"/>
        <v>41.666666666666664</v>
      </c>
      <c r="E73" s="19">
        <f>'[1]TRIAL BALANCE'!$F$61</f>
        <v>0</v>
      </c>
      <c r="F73" s="19">
        <f t="shared" si="11"/>
        <v>-41.666666666666664</v>
      </c>
      <c r="G73" s="19">
        <f>'[1]TRIAL BALANCE'!$F$61+'[1]TRIAL BALANCE'!$G$61</f>
        <v>1000</v>
      </c>
      <c r="H73" s="6"/>
    </row>
    <row r="74" spans="1:8" ht="26.25" customHeight="1" x14ac:dyDescent="0.5">
      <c r="A74" s="17">
        <v>1422024</v>
      </c>
      <c r="B74" s="19" t="s">
        <v>413</v>
      </c>
      <c r="C74" s="19">
        <v>200</v>
      </c>
      <c r="D74" s="19">
        <f t="shared" si="10"/>
        <v>16.666666666666668</v>
      </c>
      <c r="E74" s="19">
        <f>'[1]TRIAL BALANCE'!$F$62</f>
        <v>0</v>
      </c>
      <c r="F74" s="19">
        <f t="shared" si="11"/>
        <v>-16.666666666666668</v>
      </c>
      <c r="G74" s="19">
        <f>'[1]TRIAL BALANCE'!$F$62+'[1]TRIAL BALANCE'!$G$62</f>
        <v>0</v>
      </c>
      <c r="H74" s="6"/>
    </row>
    <row r="75" spans="1:8" ht="26.25" customHeight="1" x14ac:dyDescent="0.5">
      <c r="A75" s="17">
        <v>1422030</v>
      </c>
      <c r="B75" s="19" t="s">
        <v>91</v>
      </c>
      <c r="C75" s="19">
        <v>2000</v>
      </c>
      <c r="D75" s="19">
        <f t="shared" si="10"/>
        <v>166.66666666666666</v>
      </c>
      <c r="E75" s="19">
        <f>'[1]TRIAL BALANCE'!$F$63</f>
        <v>0</v>
      </c>
      <c r="F75" s="19">
        <f t="shared" si="11"/>
        <v>-166.66666666666666</v>
      </c>
      <c r="G75" s="19">
        <f>'[1]TRIAL BALANCE'!$F$63+'[1]TRIAL BALANCE'!$G$63</f>
        <v>520</v>
      </c>
      <c r="H75" s="6"/>
    </row>
    <row r="76" spans="1:8" ht="26.25" customHeight="1" x14ac:dyDescent="0.5">
      <c r="A76" s="17">
        <v>1422040</v>
      </c>
      <c r="B76" s="19" t="s">
        <v>414</v>
      </c>
      <c r="C76" s="19">
        <v>1000</v>
      </c>
      <c r="D76" s="19">
        <f t="shared" si="10"/>
        <v>83.333333333333329</v>
      </c>
      <c r="E76" s="19">
        <f>'[1]TRIAL BALANCE'!$F$64</f>
        <v>0</v>
      </c>
      <c r="F76" s="19">
        <f t="shared" si="11"/>
        <v>-83.333333333333329</v>
      </c>
      <c r="G76" s="19">
        <f>'[1]TRIAL BALANCE'!$F$64+'[1]TRIAL BALANCE'!$G$64</f>
        <v>150</v>
      </c>
      <c r="H76" s="6"/>
    </row>
    <row r="77" spans="1:8" ht="26.25" customHeight="1" x14ac:dyDescent="0.5">
      <c r="A77" s="17">
        <v>1422044</v>
      </c>
      <c r="B77" s="19" t="s">
        <v>92</v>
      </c>
      <c r="C77" s="19">
        <v>6300</v>
      </c>
      <c r="D77" s="19">
        <f t="shared" si="10"/>
        <v>525</v>
      </c>
      <c r="E77" s="19">
        <f>'[1]TRIAL BALANCE'!$F$65</f>
        <v>0</v>
      </c>
      <c r="F77" s="19">
        <f t="shared" si="11"/>
        <v>-525</v>
      </c>
      <c r="G77" s="19">
        <f>'[1]TRIAL BALANCE'!$F$65+'[1]TRIAL BALANCE'!$G$65</f>
        <v>5900</v>
      </c>
      <c r="H77" s="6"/>
    </row>
    <row r="78" spans="1:8" ht="26.25" customHeight="1" x14ac:dyDescent="0.5">
      <c r="A78" s="17">
        <v>1422047</v>
      </c>
      <c r="B78" s="19" t="s">
        <v>93</v>
      </c>
      <c r="C78" s="19">
        <v>200</v>
      </c>
      <c r="D78" s="19">
        <f t="shared" si="10"/>
        <v>16.666666666666668</v>
      </c>
      <c r="E78" s="19">
        <f>'[2]TRIAL BALANCE'!$F$66</f>
        <v>0</v>
      </c>
      <c r="F78" s="19">
        <f t="shared" si="11"/>
        <v>-16.666666666666668</v>
      </c>
      <c r="G78" s="19">
        <f>'[1]TRIAL BALANCE'!$F$66+'[1]TRIAL BALANCE'!$G$66</f>
        <v>180</v>
      </c>
      <c r="H78" s="6"/>
    </row>
    <row r="79" spans="1:8" ht="26.25" customHeight="1" x14ac:dyDescent="0.5">
      <c r="A79" s="17">
        <v>1422051</v>
      </c>
      <c r="B79" s="19" t="s">
        <v>415</v>
      </c>
      <c r="C79" s="19">
        <v>10000</v>
      </c>
      <c r="D79" s="19">
        <f t="shared" si="10"/>
        <v>833.33333333333337</v>
      </c>
      <c r="E79" s="19">
        <f>'[2]TRIAL BALANCE'!$F$67</f>
        <v>0</v>
      </c>
      <c r="F79" s="19">
        <f t="shared" si="11"/>
        <v>-833.33333333333337</v>
      </c>
      <c r="G79" s="19">
        <f>'[1]TRIAL BALANCE'!$F$67+'[1]TRIAL BALANCE'!$G$67</f>
        <v>2500</v>
      </c>
      <c r="H79" s="6"/>
    </row>
    <row r="80" spans="1:8" ht="26.25" customHeight="1" x14ac:dyDescent="0.5">
      <c r="A80" s="17">
        <v>1422053</v>
      </c>
      <c r="B80" s="19" t="s">
        <v>416</v>
      </c>
      <c r="C80" s="19">
        <v>300</v>
      </c>
      <c r="D80" s="19">
        <f t="shared" si="10"/>
        <v>25</v>
      </c>
      <c r="E80" s="19">
        <f>'[2]TRIAL BALANCE'!$F$68</f>
        <v>0</v>
      </c>
      <c r="F80" s="19">
        <f t="shared" si="11"/>
        <v>-25</v>
      </c>
      <c r="G80" s="19">
        <f>'[1]TRIAL BALANCE'!$F$68+'[1]TRIAL BALANCE'!$G$68</f>
        <v>0</v>
      </c>
      <c r="H80" s="6"/>
    </row>
    <row r="81" spans="1:8" ht="26.25" customHeight="1" x14ac:dyDescent="0.5">
      <c r="A81" s="17">
        <v>1422059</v>
      </c>
      <c r="B81" s="19" t="s">
        <v>94</v>
      </c>
      <c r="C81" s="19">
        <v>10000</v>
      </c>
      <c r="D81" s="19">
        <f t="shared" si="10"/>
        <v>833.33333333333337</v>
      </c>
      <c r="E81" s="19">
        <f>'[2]TRIAL BALANCE'!$F$69</f>
        <v>0</v>
      </c>
      <c r="F81" s="19">
        <f t="shared" si="11"/>
        <v>-833.33333333333337</v>
      </c>
      <c r="G81" s="19">
        <f>'[1]TRIAL BALANCE'!$F$69+'[1]TRIAL BALANCE'!$G$69</f>
        <v>1300</v>
      </c>
      <c r="H81" s="6"/>
    </row>
    <row r="82" spans="1:8" ht="26.25" customHeight="1" x14ac:dyDescent="0.5">
      <c r="A82" s="17">
        <v>1422072</v>
      </c>
      <c r="B82" s="19" t="s">
        <v>96</v>
      </c>
      <c r="C82" s="19">
        <v>5000</v>
      </c>
      <c r="D82" s="19">
        <f t="shared" si="10"/>
        <v>416.66666666666669</v>
      </c>
      <c r="E82" s="19">
        <f>'[2]TRIAL BALANCE'!$F$70</f>
        <v>0</v>
      </c>
      <c r="F82" s="19">
        <f t="shared" si="11"/>
        <v>-416.66666666666669</v>
      </c>
      <c r="G82" s="19">
        <f>'[1]TRIAL BALANCE'!$F$70+'[1]TRIAL BALANCE'!$G$70</f>
        <v>500</v>
      </c>
      <c r="H82" s="6"/>
    </row>
    <row r="83" spans="1:8" ht="31.5" x14ac:dyDescent="0.5">
      <c r="A83" s="17">
        <v>1422077</v>
      </c>
      <c r="B83" s="19" t="s">
        <v>417</v>
      </c>
      <c r="C83" s="19">
        <v>3500</v>
      </c>
      <c r="D83" s="19">
        <f t="shared" si="10"/>
        <v>291.66666666666669</v>
      </c>
      <c r="E83" s="19">
        <f>'[2]TRIAL BALANCE'!$F$71</f>
        <v>0</v>
      </c>
      <c r="F83" s="19">
        <f t="shared" si="11"/>
        <v>-291.66666666666669</v>
      </c>
      <c r="G83" s="19">
        <f>'[1]TRIAL BALANCE'!$F$71+'[1]TRIAL BALANCE'!$G$71</f>
        <v>0</v>
      </c>
      <c r="H83" s="6"/>
    </row>
    <row r="84" spans="1:8" ht="31.5" x14ac:dyDescent="0.5">
      <c r="A84" s="17">
        <v>1422123</v>
      </c>
      <c r="B84" s="19" t="s">
        <v>428</v>
      </c>
      <c r="C84" s="19">
        <v>3000</v>
      </c>
      <c r="D84" s="19">
        <f t="shared" si="10"/>
        <v>250</v>
      </c>
      <c r="E84" s="19">
        <f>'[2]TRIAL BALANCE'!$F$72</f>
        <v>0</v>
      </c>
      <c r="F84" s="19">
        <f t="shared" si="11"/>
        <v>-250</v>
      </c>
      <c r="G84" s="19">
        <f>'[1]TRIAL BALANCE'!$F$72+'[1]TRIAL BALANCE'!$G$72</f>
        <v>50</v>
      </c>
      <c r="H84" s="6"/>
    </row>
    <row r="85" spans="1:8" ht="31.5" x14ac:dyDescent="0.5">
      <c r="A85" s="17">
        <v>1422148</v>
      </c>
      <c r="B85" s="19" t="s">
        <v>418</v>
      </c>
      <c r="C85" s="19">
        <v>200</v>
      </c>
      <c r="D85" s="19">
        <f t="shared" si="10"/>
        <v>16.666666666666668</v>
      </c>
      <c r="E85" s="19">
        <f>'[2]TRIAL BALANCE'!$F$73</f>
        <v>0</v>
      </c>
      <c r="F85" s="19">
        <f t="shared" si="11"/>
        <v>-16.666666666666668</v>
      </c>
      <c r="G85" s="19">
        <f>'[1]TRIAL BALANCE'!$F$73+'[1]TRIAL BALANCE'!$G$73</f>
        <v>50</v>
      </c>
      <c r="H85" s="6"/>
    </row>
    <row r="86" spans="1:8" ht="3.95" customHeight="1" x14ac:dyDescent="0.5">
      <c r="A86" s="17"/>
      <c r="B86" s="19"/>
      <c r="C86" s="19"/>
      <c r="D86" s="19"/>
      <c r="E86" s="19"/>
      <c r="F86" s="19"/>
      <c r="G86" s="19"/>
      <c r="H86" s="6"/>
    </row>
    <row r="87" spans="1:8" ht="31.5" x14ac:dyDescent="0.5">
      <c r="A87" s="17"/>
      <c r="B87" s="19" t="s">
        <v>68</v>
      </c>
      <c r="C87" s="21">
        <f>SUM(C62:C85)</f>
        <v>61800</v>
      </c>
      <c r="D87" s="21">
        <f>SUM(D62:D86)</f>
        <v>5150.0000000000009</v>
      </c>
      <c r="E87" s="21">
        <f>SUM(E62:E86)</f>
        <v>10331</v>
      </c>
      <c r="F87" s="21">
        <f>SUM(F62:F85)</f>
        <v>5181.0000000000018</v>
      </c>
      <c r="G87" s="21">
        <f>SUM(G62:G85)</f>
        <v>67073.459999999992</v>
      </c>
      <c r="H87" s="6"/>
    </row>
    <row r="88" spans="1:8" ht="3.95" customHeight="1" x14ac:dyDescent="0.5">
      <c r="A88" s="17"/>
      <c r="B88" s="19"/>
      <c r="C88" s="19"/>
      <c r="D88" s="19"/>
      <c r="E88" s="19"/>
      <c r="F88" s="19"/>
      <c r="G88" s="19"/>
      <c r="H88" s="6"/>
    </row>
    <row r="89" spans="1:8" ht="31.5" x14ac:dyDescent="0.5">
      <c r="A89" s="18" t="s">
        <v>42</v>
      </c>
      <c r="B89" s="21" t="s">
        <v>71</v>
      </c>
      <c r="C89" s="21" t="s">
        <v>77</v>
      </c>
      <c r="D89" s="21" t="s">
        <v>79</v>
      </c>
      <c r="E89" s="21" t="s">
        <v>4</v>
      </c>
      <c r="F89" s="21" t="s">
        <v>79</v>
      </c>
      <c r="G89" s="21" t="s">
        <v>40</v>
      </c>
      <c r="H89" s="6"/>
    </row>
    <row r="90" spans="1:8" ht="31.5" x14ac:dyDescent="0.5">
      <c r="A90" s="17"/>
      <c r="B90" s="19"/>
      <c r="C90" s="21" t="s">
        <v>78</v>
      </c>
      <c r="D90" s="21" t="s">
        <v>2</v>
      </c>
      <c r="E90" s="21" t="s">
        <v>5</v>
      </c>
      <c r="F90" s="21" t="s">
        <v>6</v>
      </c>
      <c r="G90" s="21" t="s">
        <v>85</v>
      </c>
      <c r="H90" s="6"/>
    </row>
    <row r="91" spans="1:8" ht="31.5" x14ac:dyDescent="0.5">
      <c r="A91" s="18" t="s">
        <v>62</v>
      </c>
      <c r="B91" s="21" t="s">
        <v>15</v>
      </c>
      <c r="C91" s="19"/>
      <c r="D91" s="19"/>
      <c r="E91" s="19"/>
      <c r="F91" s="19"/>
      <c r="G91" s="19"/>
      <c r="H91" s="6"/>
    </row>
    <row r="92" spans="1:8" ht="31.5" x14ac:dyDescent="0.5">
      <c r="A92" s="17">
        <v>1423001</v>
      </c>
      <c r="B92" s="19" t="s">
        <v>97</v>
      </c>
      <c r="C92" s="19">
        <v>8000</v>
      </c>
      <c r="D92" s="19">
        <f>C92/12</f>
        <v>666.66666666666663</v>
      </c>
      <c r="E92" s="19">
        <f>'[1]TRIAL BALANCE'!$F$78</f>
        <v>469.5</v>
      </c>
      <c r="F92" s="19">
        <f>E92-D92</f>
        <v>-197.16666666666663</v>
      </c>
      <c r="G92" s="19">
        <f>'[1]TRIAL BALANCE'!$F$78+'[1]TRIAL BALANCE'!$G$78</f>
        <v>4664</v>
      </c>
      <c r="H92" s="6"/>
    </row>
    <row r="93" spans="1:8" ht="31.5" x14ac:dyDescent="0.5">
      <c r="A93" s="17">
        <v>1423002</v>
      </c>
      <c r="B93" s="19" t="s">
        <v>419</v>
      </c>
      <c r="C93" s="19">
        <v>2500</v>
      </c>
      <c r="D93" s="19">
        <f t="shared" ref="D93:D100" si="12">C93/12</f>
        <v>208.33333333333334</v>
      </c>
      <c r="E93" s="19">
        <f>'[1]TRIAL BALANCE'!$F$79</f>
        <v>0</v>
      </c>
      <c r="F93" s="19">
        <f t="shared" ref="F93:F100" si="13">E93-D93</f>
        <v>-208.33333333333334</v>
      </c>
      <c r="G93" s="19">
        <f>'[1]TRIAL BALANCE'!$F$79+'[1]TRIAL BALANCE'!$G$79</f>
        <v>2815</v>
      </c>
      <c r="H93" s="6"/>
    </row>
    <row r="94" spans="1:8" ht="31.5" x14ac:dyDescent="0.5">
      <c r="A94" s="17">
        <v>1423004</v>
      </c>
      <c r="B94" s="19" t="s">
        <v>420</v>
      </c>
      <c r="C94" s="19">
        <v>1500</v>
      </c>
      <c r="D94" s="19">
        <f t="shared" si="12"/>
        <v>125</v>
      </c>
      <c r="E94" s="19">
        <f>'[1]TRIAL BALANCE'!$F$80</f>
        <v>0</v>
      </c>
      <c r="F94" s="19">
        <f t="shared" si="13"/>
        <v>-125</v>
      </c>
      <c r="G94" s="19">
        <f>'[1]TRIAL BALANCE'!$F$80+'[1]TRIAL BALANCE'!$G$80</f>
        <v>0</v>
      </c>
      <c r="H94" s="6"/>
    </row>
    <row r="95" spans="1:8" ht="31.5" x14ac:dyDescent="0.5">
      <c r="A95" s="17">
        <v>1423006</v>
      </c>
      <c r="B95" s="19" t="s">
        <v>421</v>
      </c>
      <c r="C95" s="19">
        <v>10000</v>
      </c>
      <c r="D95" s="19">
        <f t="shared" si="12"/>
        <v>833.33333333333337</v>
      </c>
      <c r="E95" s="19">
        <f>'[1]TRIAL BALANCE'!$F$81</f>
        <v>500</v>
      </c>
      <c r="F95" s="19">
        <f t="shared" si="13"/>
        <v>-333.33333333333337</v>
      </c>
      <c r="G95" s="19">
        <f>'[1]TRIAL BALANCE'!$F$81+'[1]TRIAL BALANCE'!$G$81</f>
        <v>5900</v>
      </c>
      <c r="H95" s="6"/>
    </row>
    <row r="96" spans="1:8" ht="31.5" x14ac:dyDescent="0.5">
      <c r="A96" s="17">
        <v>1423010</v>
      </c>
      <c r="B96" s="19" t="s">
        <v>98</v>
      </c>
      <c r="C96" s="19">
        <v>20000</v>
      </c>
      <c r="D96" s="19">
        <f t="shared" si="12"/>
        <v>1666.6666666666667</v>
      </c>
      <c r="E96" s="19">
        <f>'[1]TRIAL BALANCE'!$F$82</f>
        <v>0</v>
      </c>
      <c r="F96" s="19">
        <f t="shared" si="13"/>
        <v>-1666.6666666666667</v>
      </c>
      <c r="G96" s="19">
        <f>'[1]TRIAL BALANCE'!$F$82+'[1]TRIAL BALANCE'!$G$82</f>
        <v>10960</v>
      </c>
      <c r="H96" s="6"/>
    </row>
    <row r="97" spans="1:8" ht="31.5" x14ac:dyDescent="0.5">
      <c r="A97" s="17">
        <v>1423011</v>
      </c>
      <c r="B97" s="19" t="s">
        <v>281</v>
      </c>
      <c r="C97" s="19">
        <v>2500</v>
      </c>
      <c r="D97" s="19">
        <f t="shared" si="12"/>
        <v>208.33333333333334</v>
      </c>
      <c r="E97" s="19">
        <f>'[1]TRIAL BALANCE'!$F$83</f>
        <v>0</v>
      </c>
      <c r="F97" s="19">
        <f t="shared" si="13"/>
        <v>-208.33333333333334</v>
      </c>
      <c r="G97" s="19">
        <f>'[1]TRIAL BALANCE'!$F$83+'[1]TRIAL BALANCE'!$G$83</f>
        <v>600</v>
      </c>
      <c r="H97" s="6"/>
    </row>
    <row r="98" spans="1:8" ht="31.5" x14ac:dyDescent="0.5">
      <c r="A98" s="17">
        <v>1423078</v>
      </c>
      <c r="B98" s="19" t="s">
        <v>95</v>
      </c>
      <c r="C98" s="19">
        <v>10000</v>
      </c>
      <c r="D98" s="19">
        <f t="shared" si="12"/>
        <v>833.33333333333337</v>
      </c>
      <c r="E98" s="19">
        <f>'[1]TRIAL BALANCE'!$F$84</f>
        <v>0</v>
      </c>
      <c r="F98" s="19">
        <f t="shared" si="13"/>
        <v>-833.33333333333337</v>
      </c>
      <c r="G98" s="19">
        <f>'[1]TRIAL BALANCE'!$F$84+'[1]TRIAL BALANCE'!$G$84</f>
        <v>5900</v>
      </c>
      <c r="H98" s="6"/>
    </row>
    <row r="99" spans="1:8" ht="31.5" x14ac:dyDescent="0.5">
      <c r="A99" s="17">
        <v>1423086</v>
      </c>
      <c r="B99" s="19" t="s">
        <v>88</v>
      </c>
      <c r="C99" s="19">
        <v>10000</v>
      </c>
      <c r="D99" s="19">
        <f t="shared" si="12"/>
        <v>833.33333333333337</v>
      </c>
      <c r="E99" s="19">
        <f>'[1]TRIAL BALANCE'!$F$85</f>
        <v>0</v>
      </c>
      <c r="F99" s="19">
        <f t="shared" si="13"/>
        <v>-833.33333333333337</v>
      </c>
      <c r="G99" s="19">
        <f>'[1]TRIAL BALANCE'!$F$85+'[1]TRIAL BALANCE'!$G$85</f>
        <v>0</v>
      </c>
      <c r="H99" s="6"/>
    </row>
    <row r="100" spans="1:8" ht="31.5" x14ac:dyDescent="0.5">
      <c r="A100" s="17">
        <v>1423243</v>
      </c>
      <c r="B100" s="19" t="s">
        <v>422</v>
      </c>
      <c r="C100" s="19">
        <v>1000</v>
      </c>
      <c r="D100" s="19">
        <f t="shared" si="12"/>
        <v>83.333333333333329</v>
      </c>
      <c r="E100" s="19">
        <f>'[1]TRIAL BALANCE'!$F$86</f>
        <v>0</v>
      </c>
      <c r="F100" s="19">
        <f t="shared" si="13"/>
        <v>-83.333333333333329</v>
      </c>
      <c r="G100" s="19">
        <f>'[1]TRIAL BALANCE'!$F$86+'[1]TRIAL BALANCE'!$G$86</f>
        <v>500</v>
      </c>
      <c r="H100" s="6"/>
    </row>
    <row r="101" spans="1:8" ht="31.5" x14ac:dyDescent="0.5">
      <c r="A101" s="17">
        <v>1423527</v>
      </c>
      <c r="B101" s="19" t="s">
        <v>100</v>
      </c>
      <c r="C101" s="19">
        <v>1500</v>
      </c>
      <c r="D101" s="19">
        <f>C101/12</f>
        <v>125</v>
      </c>
      <c r="E101" s="19">
        <f>'[1]TRIAL BALANCE'!$F$87</f>
        <v>0</v>
      </c>
      <c r="F101" s="19">
        <f>E101-D101</f>
        <v>-125</v>
      </c>
      <c r="G101" s="19">
        <f>'[1]TRIAL BALANCE'!$F$87+'[1]TRIAL BALANCE'!$G$87</f>
        <v>11400</v>
      </c>
      <c r="H101" s="6"/>
    </row>
    <row r="102" spans="1:8" ht="3.95" customHeight="1" x14ac:dyDescent="0.5">
      <c r="A102" s="17"/>
      <c r="B102" s="19"/>
      <c r="C102" s="19"/>
      <c r="D102" s="19"/>
      <c r="E102" s="19"/>
      <c r="F102" s="19"/>
      <c r="G102" s="19"/>
      <c r="H102" s="6"/>
    </row>
    <row r="103" spans="1:8" ht="31.5" x14ac:dyDescent="0.5">
      <c r="A103" s="17"/>
      <c r="B103" s="21" t="s">
        <v>101</v>
      </c>
      <c r="C103" s="19">
        <f>SUM(C92:C101)</f>
        <v>67000</v>
      </c>
      <c r="D103" s="19">
        <f t="shared" ref="D103:G103" si="14">SUM(D92:D101)</f>
        <v>5583.333333333333</v>
      </c>
      <c r="E103" s="19">
        <f t="shared" si="14"/>
        <v>969.5</v>
      </c>
      <c r="F103" s="19">
        <f t="shared" si="14"/>
        <v>-4613.833333333333</v>
      </c>
      <c r="G103" s="19">
        <f t="shared" si="14"/>
        <v>42739</v>
      </c>
      <c r="H103" s="6"/>
    </row>
    <row r="104" spans="1:8" ht="3.95" customHeight="1" x14ac:dyDescent="0.5">
      <c r="A104" s="17"/>
      <c r="B104" s="19"/>
      <c r="C104" s="19"/>
      <c r="D104" s="19"/>
      <c r="E104" s="19"/>
      <c r="F104" s="19"/>
      <c r="G104" s="19"/>
      <c r="H104" s="6"/>
    </row>
    <row r="105" spans="1:8" ht="31.5" x14ac:dyDescent="0.5">
      <c r="A105" s="18" t="s">
        <v>42</v>
      </c>
      <c r="B105" s="21" t="s">
        <v>71</v>
      </c>
      <c r="C105" s="21" t="s">
        <v>77</v>
      </c>
      <c r="D105" s="21" t="s">
        <v>79</v>
      </c>
      <c r="E105" s="21" t="s">
        <v>4</v>
      </c>
      <c r="F105" s="21" t="s">
        <v>79</v>
      </c>
      <c r="G105" s="21" t="s">
        <v>40</v>
      </c>
      <c r="H105" s="6"/>
    </row>
    <row r="106" spans="1:8" ht="31.5" x14ac:dyDescent="0.5">
      <c r="A106" s="17"/>
      <c r="B106" s="19"/>
      <c r="C106" s="21" t="s">
        <v>78</v>
      </c>
      <c r="D106" s="21" t="s">
        <v>2</v>
      </c>
      <c r="E106" s="21" t="s">
        <v>5</v>
      </c>
      <c r="F106" s="21" t="s">
        <v>6</v>
      </c>
      <c r="G106" s="21" t="s">
        <v>85</v>
      </c>
      <c r="H106" s="6"/>
    </row>
    <row r="107" spans="1:8" ht="31.5" x14ac:dyDescent="0.5">
      <c r="A107" s="18" t="s">
        <v>63</v>
      </c>
      <c r="B107" s="21" t="s">
        <v>102</v>
      </c>
      <c r="C107" s="19"/>
      <c r="D107" s="19"/>
      <c r="E107" s="19"/>
      <c r="F107" s="19"/>
      <c r="G107" s="19"/>
      <c r="H107" s="6"/>
    </row>
    <row r="108" spans="1:8" ht="31.5" x14ac:dyDescent="0.5">
      <c r="A108" s="17">
        <v>1430001</v>
      </c>
      <c r="B108" s="19" t="s">
        <v>99</v>
      </c>
      <c r="C108" s="19">
        <v>1000</v>
      </c>
      <c r="D108" s="19">
        <f>C108/12</f>
        <v>83.333333333333329</v>
      </c>
      <c r="E108" s="19">
        <f>'[1]TRIAL BALANCE'!$F$93</f>
        <v>0</v>
      </c>
      <c r="F108" s="19">
        <f>E108-D108</f>
        <v>-83.333333333333329</v>
      </c>
      <c r="G108" s="19">
        <f>'[1]TRIAL BALANCE'!$F$93+'[1]TRIAL BALANCE'!$G$93</f>
        <v>0</v>
      </c>
      <c r="H108" s="6"/>
    </row>
    <row r="109" spans="1:8" ht="31.5" x14ac:dyDescent="0.5">
      <c r="A109" s="17">
        <v>1430015</v>
      </c>
      <c r="B109" s="19" t="s">
        <v>103</v>
      </c>
      <c r="C109" s="19">
        <v>3000</v>
      </c>
      <c r="D109" s="19">
        <f t="shared" ref="D109:D110" si="15">C109/12</f>
        <v>250</v>
      </c>
      <c r="E109" s="19">
        <f>'[1]TRIAL BALANCE'!$F$94</f>
        <v>0</v>
      </c>
      <c r="F109" s="19">
        <f t="shared" ref="F109:F110" si="16">E109-D109</f>
        <v>-250</v>
      </c>
      <c r="G109" s="19">
        <f>'[1]TRIAL BALANCE'!$F$94+'[1]TRIAL BALANCE'!$G$94</f>
        <v>0</v>
      </c>
      <c r="H109" s="6"/>
    </row>
    <row r="110" spans="1:8" ht="31.5" x14ac:dyDescent="0.5">
      <c r="A110" s="17">
        <v>1430016</v>
      </c>
      <c r="B110" s="19" t="s">
        <v>427</v>
      </c>
      <c r="C110" s="19">
        <v>5000</v>
      </c>
      <c r="D110" s="19">
        <f t="shared" si="15"/>
        <v>416.66666666666669</v>
      </c>
      <c r="E110" s="19">
        <f>'[1]TRIAL BALANCE'!$F$95</f>
        <v>500</v>
      </c>
      <c r="F110" s="19">
        <f t="shared" si="16"/>
        <v>83.333333333333314</v>
      </c>
      <c r="G110" s="19">
        <f>'[1]TRIAL BALANCE'!$F$95+'[1]TRIAL BALANCE'!$G$95</f>
        <v>3678.33</v>
      </c>
      <c r="H110" s="6"/>
    </row>
    <row r="111" spans="1:8" ht="3.95" customHeight="1" x14ac:dyDescent="0.5">
      <c r="A111" s="17"/>
      <c r="B111" s="19"/>
      <c r="C111" s="19"/>
      <c r="D111" s="19"/>
      <c r="E111" s="19"/>
      <c r="F111" s="19"/>
      <c r="G111" s="19"/>
      <c r="H111" s="6"/>
    </row>
    <row r="112" spans="1:8" ht="31.5" x14ac:dyDescent="0.5">
      <c r="A112" s="17"/>
      <c r="B112" s="21" t="s">
        <v>68</v>
      </c>
      <c r="C112" s="21">
        <f>SUM(C108:C110)</f>
        <v>9000</v>
      </c>
      <c r="D112" s="21">
        <f>SUM(D108:D110)</f>
        <v>750</v>
      </c>
      <c r="E112" s="21">
        <f>SUM(E108:E110)</f>
        <v>500</v>
      </c>
      <c r="F112" s="21">
        <f>SUM(F108:F110)</f>
        <v>-250</v>
      </c>
      <c r="G112" s="21">
        <f>SUM(G108:G110)</f>
        <v>3678.33</v>
      </c>
      <c r="H112" s="6"/>
    </row>
    <row r="113" spans="1:8" ht="3.95" customHeight="1" x14ac:dyDescent="0.5">
      <c r="A113" s="17"/>
      <c r="B113" s="19"/>
      <c r="C113" s="19"/>
      <c r="D113" s="19"/>
      <c r="E113" s="19"/>
      <c r="F113" s="19"/>
      <c r="G113" s="19"/>
      <c r="H113" s="6"/>
    </row>
    <row r="114" spans="1:8" ht="31.5" x14ac:dyDescent="0.5">
      <c r="A114" s="18" t="s">
        <v>42</v>
      </c>
      <c r="B114" s="21" t="s">
        <v>71</v>
      </c>
      <c r="C114" s="21" t="s">
        <v>77</v>
      </c>
      <c r="D114" s="21" t="s">
        <v>79</v>
      </c>
      <c r="E114" s="21" t="s">
        <v>4</v>
      </c>
      <c r="F114" s="21" t="s">
        <v>79</v>
      </c>
      <c r="G114" s="21" t="s">
        <v>40</v>
      </c>
      <c r="H114" s="6"/>
    </row>
    <row r="115" spans="1:8" ht="31.5" x14ac:dyDescent="0.5">
      <c r="A115" s="17"/>
      <c r="B115" s="19"/>
      <c r="C115" s="21" t="s">
        <v>78</v>
      </c>
      <c r="D115" s="21" t="s">
        <v>2</v>
      </c>
      <c r="E115" s="21" t="s">
        <v>5</v>
      </c>
      <c r="F115" s="21" t="s">
        <v>6</v>
      </c>
      <c r="G115" s="21" t="s">
        <v>85</v>
      </c>
      <c r="H115" s="6"/>
    </row>
    <row r="116" spans="1:8" ht="31.5" x14ac:dyDescent="0.5">
      <c r="A116" s="18">
        <v>1450000</v>
      </c>
      <c r="B116" s="21" t="s">
        <v>104</v>
      </c>
      <c r="C116" s="19"/>
      <c r="D116" s="19"/>
      <c r="E116" s="19"/>
      <c r="F116" s="19"/>
      <c r="G116" s="19"/>
      <c r="H116" s="6"/>
    </row>
    <row r="117" spans="1:8" ht="31.5" x14ac:dyDescent="0.5">
      <c r="A117" s="17">
        <v>1450007</v>
      </c>
      <c r="B117" s="19" t="s">
        <v>423</v>
      </c>
      <c r="C117" s="19">
        <v>1000</v>
      </c>
      <c r="D117" s="19">
        <f>C117/12</f>
        <v>83.333333333333329</v>
      </c>
      <c r="E117" s="19">
        <f>'[1]TRIAL BALANCE'!$F$100</f>
        <v>2000</v>
      </c>
      <c r="F117" s="19">
        <f>E117-D117</f>
        <v>1916.6666666666667</v>
      </c>
      <c r="G117" s="19">
        <f>'[1]TRIAL BALANCE'!$F$100+'[1]TRIAL BALANCE'!$G$100</f>
        <v>2369.87</v>
      </c>
      <c r="H117" s="6"/>
    </row>
    <row r="118" spans="1:8" ht="3.95" customHeight="1" x14ac:dyDescent="0.5">
      <c r="A118" s="17"/>
      <c r="B118" s="19"/>
      <c r="C118" s="19"/>
      <c r="D118" s="19"/>
      <c r="E118" s="19"/>
      <c r="F118" s="19"/>
      <c r="G118" s="19"/>
      <c r="H118" s="6"/>
    </row>
    <row r="119" spans="1:8" ht="31.5" x14ac:dyDescent="0.5">
      <c r="A119" s="17"/>
      <c r="B119" s="21" t="s">
        <v>68</v>
      </c>
      <c r="C119" s="19">
        <f>C117</f>
        <v>1000</v>
      </c>
      <c r="D119" s="19">
        <f>D117</f>
        <v>83.333333333333329</v>
      </c>
      <c r="E119" s="19">
        <f>E117</f>
        <v>2000</v>
      </c>
      <c r="F119" s="19">
        <f>F117</f>
        <v>1916.6666666666667</v>
      </c>
      <c r="G119" s="19">
        <f>G117</f>
        <v>2369.87</v>
      </c>
      <c r="H119" s="6"/>
    </row>
    <row r="120" spans="1:8" ht="3.95" customHeight="1" x14ac:dyDescent="0.5">
      <c r="A120" s="17"/>
      <c r="B120" s="19"/>
      <c r="C120" s="19"/>
      <c r="D120" s="19"/>
      <c r="E120" s="19"/>
      <c r="F120" s="19"/>
      <c r="G120" s="19"/>
      <c r="H120" s="6"/>
    </row>
    <row r="121" spans="1:8" ht="31.5" x14ac:dyDescent="0.5">
      <c r="A121" s="17"/>
      <c r="B121" s="19"/>
      <c r="C121" s="19"/>
      <c r="D121" s="19"/>
      <c r="E121" s="19"/>
      <c r="F121" s="19"/>
      <c r="G121" s="19"/>
      <c r="H121" s="6"/>
    </row>
    <row r="122" spans="1:8" ht="31.5" x14ac:dyDescent="0.5">
      <c r="A122" s="17"/>
      <c r="B122" s="21" t="s">
        <v>69</v>
      </c>
      <c r="C122" s="19">
        <f>C47+C57+C87+C103+C112+C119</f>
        <v>224000</v>
      </c>
      <c r="D122" s="19">
        <f>D47+D57+D87+D103+D112+D119</f>
        <v>18666.666666666664</v>
      </c>
      <c r="E122" s="19">
        <f>E47+E57+E87+E103+E112+E119</f>
        <v>14050.5</v>
      </c>
      <c r="F122" s="19">
        <f>F47+F57+F87+F103+F112+F119</f>
        <v>-4616.1666666666642</v>
      </c>
      <c r="G122" s="19">
        <f>G47+G57+G87+G103+G112+G119</f>
        <v>182180.01999999996</v>
      </c>
      <c r="H122" s="6"/>
    </row>
    <row r="123" spans="1:8" ht="31.5" x14ac:dyDescent="0.5">
      <c r="A123" s="17"/>
      <c r="B123" s="21"/>
      <c r="C123" s="19"/>
      <c r="D123" s="19"/>
      <c r="E123" s="19"/>
      <c r="F123" s="19"/>
      <c r="G123" s="19"/>
      <c r="H123" s="6"/>
    </row>
    <row r="124" spans="1:8" ht="31.5" x14ac:dyDescent="0.5">
      <c r="A124" s="17"/>
      <c r="B124" s="42" t="s">
        <v>455</v>
      </c>
      <c r="C124" s="19">
        <v>0</v>
      </c>
      <c r="D124" s="19">
        <v>0</v>
      </c>
      <c r="E124" s="19">
        <v>0</v>
      </c>
      <c r="F124" s="19">
        <v>0</v>
      </c>
      <c r="G124" s="19">
        <f>40250*5</f>
        <v>201250</v>
      </c>
      <c r="H124" s="6"/>
    </row>
    <row r="125" spans="1:8" ht="31.5" x14ac:dyDescent="0.5">
      <c r="A125" s="17"/>
      <c r="B125" s="21"/>
      <c r="C125" s="19"/>
      <c r="D125" s="19"/>
      <c r="E125" s="19"/>
      <c r="F125" s="19"/>
      <c r="G125" s="19"/>
      <c r="H125" s="6"/>
    </row>
    <row r="126" spans="1:8" ht="3.95" customHeight="1" x14ac:dyDescent="0.5">
      <c r="A126" s="17"/>
      <c r="B126" s="19"/>
      <c r="C126" s="19"/>
      <c r="D126" s="19"/>
      <c r="E126" s="19"/>
      <c r="F126" s="19"/>
      <c r="G126" s="19"/>
      <c r="H126" s="6"/>
    </row>
    <row r="127" spans="1:8" ht="31.5" x14ac:dyDescent="0.5">
      <c r="A127" s="17"/>
      <c r="B127" s="19"/>
      <c r="C127" s="19"/>
      <c r="D127" s="19"/>
      <c r="E127" s="19"/>
      <c r="F127" s="19"/>
      <c r="G127" s="19"/>
      <c r="H127" s="6"/>
    </row>
    <row r="128" spans="1:8" ht="31.5" x14ac:dyDescent="0.5">
      <c r="A128" s="17"/>
      <c r="B128" s="21" t="s">
        <v>105</v>
      </c>
      <c r="C128" s="21">
        <f>C16+C122+C34+C124</f>
        <v>6940897.5099999998</v>
      </c>
      <c r="D128" s="21">
        <f t="shared" ref="D128:G128" si="17">D16+D122+D34+D124</f>
        <v>578408.12583333324</v>
      </c>
      <c r="E128" s="21">
        <f t="shared" si="17"/>
        <v>434702.94</v>
      </c>
      <c r="F128" s="21">
        <f t="shared" si="17"/>
        <v>-143705.18583333335</v>
      </c>
      <c r="G128" s="21">
        <f t="shared" si="17"/>
        <v>6636989.2800000003</v>
      </c>
      <c r="H128" s="6"/>
    </row>
    <row r="129" spans="2:7" ht="3.95" customHeight="1" x14ac:dyDescent="0.25">
      <c r="B129" s="8"/>
      <c r="C129" s="8"/>
      <c r="D129" s="8"/>
      <c r="E129" s="8"/>
      <c r="F129" s="8"/>
      <c r="G129" s="8"/>
    </row>
  </sheetData>
  <sheetProtection selectLockedCells="1" selectUnlockedCells="1"/>
  <mergeCells count="3">
    <mergeCell ref="A1:G1"/>
    <mergeCell ref="A2:G2"/>
    <mergeCell ref="A3:G3"/>
  </mergeCells>
  <pageMargins left="0.7" right="0.7" top="0.75" bottom="0.75" header="0.3" footer="0.3"/>
  <pageSetup paperSize="9" scale="47" orientation="landscape" r:id="rId1"/>
  <headerFooter>
    <oddFooter>&amp;C&amp;"-,Bold"&amp;24&amp;P of &amp;N</oddFooter>
  </headerFooter>
  <rowBreaks count="3" manualBreakCount="3">
    <brk id="36" max="16383" man="1"/>
    <brk id="77" max="6" man="1"/>
    <brk id="113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B0F0"/>
  </sheetPr>
  <dimension ref="A1:J21"/>
  <sheetViews>
    <sheetView view="pageBreakPreview" topLeftCell="A7" zoomScale="60" zoomScaleNormal="130" workbookViewId="0">
      <selection activeCell="B18" sqref="B18"/>
    </sheetView>
  </sheetViews>
  <sheetFormatPr defaultRowHeight="15" x14ac:dyDescent="0.25"/>
  <cols>
    <col min="1" max="1" width="25.42578125" bestFit="1" customWidth="1"/>
    <col min="2" max="2" width="69.140625" bestFit="1" customWidth="1"/>
    <col min="3" max="3" width="30.5703125" bestFit="1" customWidth="1"/>
    <col min="4" max="4" width="27" bestFit="1" customWidth="1"/>
    <col min="5" max="5" width="30.5703125" bestFit="1" customWidth="1"/>
    <col min="6" max="6" width="28.42578125" bestFit="1" customWidth="1"/>
    <col min="7" max="7" width="36.5703125" bestFit="1" customWidth="1"/>
  </cols>
  <sheetData>
    <row r="1" spans="1:10" ht="31.5" x14ac:dyDescent="0.5">
      <c r="A1" s="59" t="s">
        <v>32</v>
      </c>
      <c r="B1" s="59"/>
      <c r="C1" s="59"/>
      <c r="D1" s="59"/>
      <c r="E1" s="59"/>
      <c r="F1" s="59"/>
      <c r="G1" s="59"/>
      <c r="H1" s="2"/>
      <c r="I1" s="2"/>
      <c r="J1" s="2"/>
    </row>
    <row r="2" spans="1:10" ht="31.5" x14ac:dyDescent="0.5">
      <c r="A2" s="59" t="s">
        <v>106</v>
      </c>
      <c r="B2" s="59"/>
      <c r="C2" s="59"/>
      <c r="D2" s="59"/>
      <c r="E2" s="59"/>
      <c r="F2" s="59"/>
      <c r="G2" s="59"/>
      <c r="H2" s="2"/>
      <c r="I2" s="2"/>
      <c r="J2" s="2"/>
    </row>
    <row r="3" spans="1:10" ht="31.5" x14ac:dyDescent="0.5">
      <c r="A3" s="64" t="str">
        <f>'[1]TRIAL BALANCE'!$F$130</f>
        <v>AS AT DECEMBER 31, 2 0 1 9</v>
      </c>
      <c r="B3" s="64"/>
      <c r="C3" s="64"/>
      <c r="D3" s="64"/>
      <c r="E3" s="64"/>
      <c r="F3" s="64"/>
      <c r="G3" s="64"/>
      <c r="H3" s="2"/>
      <c r="I3" s="2"/>
      <c r="J3" s="2"/>
    </row>
    <row r="4" spans="1:10" ht="3.95" customHeight="1" x14ac:dyDescent="0.5">
      <c r="A4" s="17"/>
      <c r="B4" s="17"/>
      <c r="C4" s="17"/>
      <c r="D4" s="17"/>
      <c r="E4" s="17"/>
      <c r="F4" s="17"/>
      <c r="G4" s="17"/>
    </row>
    <row r="5" spans="1:10" ht="31.5" x14ac:dyDescent="0.5">
      <c r="A5" s="18"/>
      <c r="B5" s="18" t="s">
        <v>34</v>
      </c>
      <c r="C5" s="18" t="s">
        <v>77</v>
      </c>
      <c r="D5" s="18" t="s">
        <v>79</v>
      </c>
      <c r="E5" s="18" t="s">
        <v>4</v>
      </c>
      <c r="F5" s="18" t="s">
        <v>79</v>
      </c>
      <c r="G5" s="18" t="s">
        <v>40</v>
      </c>
    </row>
    <row r="6" spans="1:10" ht="31.5" x14ac:dyDescent="0.5">
      <c r="A6" s="18"/>
      <c r="B6" s="18"/>
      <c r="C6" s="18" t="s">
        <v>78</v>
      </c>
      <c r="D6" s="18" t="s">
        <v>2</v>
      </c>
      <c r="E6" s="18" t="s">
        <v>5</v>
      </c>
      <c r="F6" s="18" t="s">
        <v>6</v>
      </c>
      <c r="G6" s="18" t="s">
        <v>85</v>
      </c>
    </row>
    <row r="7" spans="1:10" ht="31.5" x14ac:dyDescent="0.5">
      <c r="A7" s="18" t="s">
        <v>42</v>
      </c>
      <c r="B7" s="18" t="s">
        <v>107</v>
      </c>
      <c r="C7" s="17"/>
      <c r="D7" s="17"/>
      <c r="E7" s="17"/>
      <c r="F7" s="17"/>
      <c r="G7" s="17"/>
    </row>
    <row r="8" spans="1:10" ht="3.95" customHeight="1" x14ac:dyDescent="0.5">
      <c r="A8" s="18"/>
      <c r="B8" s="17"/>
      <c r="C8" s="17"/>
      <c r="D8" s="17"/>
      <c r="E8" s="17"/>
      <c r="F8" s="17"/>
      <c r="G8" s="17"/>
    </row>
    <row r="9" spans="1:10" ht="31.5" x14ac:dyDescent="0.5">
      <c r="A9" s="18" t="s">
        <v>108</v>
      </c>
      <c r="B9" s="17" t="s">
        <v>22</v>
      </c>
      <c r="C9" s="19">
        <f>'SUB SUM. EXP.'!C15</f>
        <v>1809326.1800000002</v>
      </c>
      <c r="D9" s="19">
        <f>'SUB SUM. EXP.'!D15</f>
        <v>150777.18166666667</v>
      </c>
      <c r="E9" s="19">
        <f>'SUB SUM. EXP.'!E15</f>
        <v>105052.62000000001</v>
      </c>
      <c r="F9" s="19">
        <f>'SUB SUM. EXP.'!F15</f>
        <v>45724.561666666661</v>
      </c>
      <c r="G9" s="19">
        <f>'SUB SUM. EXP.'!G15</f>
        <v>1333369.0400000003</v>
      </c>
    </row>
    <row r="10" spans="1:10" ht="31.5" x14ac:dyDescent="0.5">
      <c r="A10" s="18" t="s">
        <v>110</v>
      </c>
      <c r="B10" s="17" t="s">
        <v>109</v>
      </c>
      <c r="C10" s="19">
        <f>'SUB SUM. EXP.'!C31</f>
        <v>2689612.08</v>
      </c>
      <c r="D10" s="19">
        <f>'SUB SUM. EXP.'!D31</f>
        <v>224134.34000000003</v>
      </c>
      <c r="E10" s="19">
        <f>'SUB SUM. EXP.'!E31</f>
        <v>323622.2</v>
      </c>
      <c r="F10" s="19">
        <f>'SUB SUM. EXP.'!F31</f>
        <v>-99487.859999999986</v>
      </c>
      <c r="G10" s="19">
        <f>'SUB SUM. EXP.'!G31</f>
        <v>2567452.0699999998</v>
      </c>
    </row>
    <row r="11" spans="1:10" ht="31.5" x14ac:dyDescent="0.5">
      <c r="A11" s="18" t="s">
        <v>110</v>
      </c>
      <c r="B11" s="17" t="s">
        <v>449</v>
      </c>
      <c r="C11" s="19"/>
      <c r="D11" s="19"/>
      <c r="E11" s="19"/>
      <c r="F11" s="19"/>
      <c r="G11" s="19"/>
    </row>
    <row r="12" spans="1:10" ht="31.5" x14ac:dyDescent="0.5">
      <c r="A12" s="18" t="s">
        <v>111</v>
      </c>
      <c r="B12" s="17" t="s">
        <v>236</v>
      </c>
      <c r="C12" s="19">
        <f>'SUB SUM. EXP.'!C36</f>
        <v>0</v>
      </c>
      <c r="D12" s="19">
        <f>'SUB SUM. EXP.'!D36</f>
        <v>0</v>
      </c>
      <c r="E12" s="19">
        <f>'SUB SUM. EXP.'!E36</f>
        <v>0</v>
      </c>
      <c r="F12" s="19">
        <f>'SUB SUM. EXP.'!F36</f>
        <v>0</v>
      </c>
      <c r="G12" s="19">
        <f>'SUB SUM. EXP.'!G36</f>
        <v>0</v>
      </c>
    </row>
    <row r="13" spans="1:10" ht="31.5" x14ac:dyDescent="0.5">
      <c r="A13" s="18" t="s">
        <v>112</v>
      </c>
      <c r="B13" s="17" t="s">
        <v>113</v>
      </c>
      <c r="C13" s="19">
        <f>'SUB SUM. EXP.'!C45</f>
        <v>0</v>
      </c>
      <c r="D13" s="19">
        <f>'SUB SUM. EXP.'!D45</f>
        <v>0</v>
      </c>
      <c r="E13" s="19">
        <f>'SUB SUM. EXP.'!E45</f>
        <v>0</v>
      </c>
      <c r="F13" s="19">
        <f>'SUB SUM. EXP.'!F45</f>
        <v>0</v>
      </c>
      <c r="G13" s="19">
        <f>'SUB SUM. EXP.'!G45</f>
        <v>0</v>
      </c>
    </row>
    <row r="14" spans="1:10" ht="31.5" x14ac:dyDescent="0.5">
      <c r="A14" s="18" t="s">
        <v>115</v>
      </c>
      <c r="B14" s="17" t="s">
        <v>114</v>
      </c>
      <c r="C14" s="19">
        <f>'SUB SUM. EXP.'!C55</f>
        <v>5000</v>
      </c>
      <c r="D14" s="19">
        <f>'SUB SUM. EXP.'!D55</f>
        <v>416.66666666666669</v>
      </c>
      <c r="E14" s="19">
        <f>'SUB SUM. EXP.'!E55</f>
        <v>0</v>
      </c>
      <c r="F14" s="19">
        <f>'SUB SUM. EXP.'!F55</f>
        <v>416.66666666666669</v>
      </c>
      <c r="G14" s="19">
        <f>'SUB SUM. EXP.'!G55</f>
        <v>0</v>
      </c>
    </row>
    <row r="15" spans="1:10" ht="31.5" x14ac:dyDescent="0.5">
      <c r="A15" s="18" t="s">
        <v>116</v>
      </c>
      <c r="B15" s="17" t="s">
        <v>23</v>
      </c>
      <c r="C15" s="19">
        <f>'SUB SUM. EXP.'!C60</f>
        <v>2000</v>
      </c>
      <c r="D15" s="19">
        <f>'SUB SUM. EXP.'!D60</f>
        <v>166.66666666666666</v>
      </c>
      <c r="E15" s="19">
        <f>'SUB SUM. EXP.'!E60</f>
        <v>0</v>
      </c>
      <c r="F15" s="19">
        <f>'SUB SUM. EXP.'!F60</f>
        <v>166.66666666666666</v>
      </c>
      <c r="G15" s="19">
        <f>'SUB SUM. EXP.'!G60</f>
        <v>1133.02</v>
      </c>
    </row>
    <row r="16" spans="1:10" ht="31.5" x14ac:dyDescent="0.5">
      <c r="A16" s="18" t="s">
        <v>118</v>
      </c>
      <c r="B16" s="17" t="s">
        <v>117</v>
      </c>
      <c r="C16" s="19">
        <f>'SUB SUM. EXP.'!C69</f>
        <v>1808014.9100000001</v>
      </c>
      <c r="D16" s="19">
        <f>'SUB SUM. EXP.'!D69</f>
        <v>150667.90916666668</v>
      </c>
      <c r="E16" s="19">
        <f>'SUB SUM. EXP.'!E69</f>
        <v>7820</v>
      </c>
      <c r="F16" s="19">
        <f>'SUB SUM. EXP.'!F69</f>
        <v>142847.90916666668</v>
      </c>
      <c r="G16" s="19">
        <f>'SUB SUM. EXP.'!G69</f>
        <v>1202248.48</v>
      </c>
    </row>
    <row r="17" spans="1:7" ht="31.5" x14ac:dyDescent="0.5">
      <c r="A17" s="18" t="s">
        <v>119</v>
      </c>
      <c r="B17" s="17" t="s">
        <v>120</v>
      </c>
      <c r="C17" s="19">
        <f>'SUB SUM. EXP.'!C79</f>
        <v>626944.34000000008</v>
      </c>
      <c r="D17" s="19">
        <f>'SUB SUM. EXP.'!D79</f>
        <v>52245.361666666679</v>
      </c>
      <c r="E17" s="19">
        <f>'SUB SUM. EXP.'!E79</f>
        <v>220532.69</v>
      </c>
      <c r="F17" s="19">
        <f>'SUB SUM. EXP.'!F79</f>
        <v>-168287.32833333331</v>
      </c>
      <c r="G17" s="19">
        <f>'SUB SUM. EXP.'!G79</f>
        <v>712054.5</v>
      </c>
    </row>
    <row r="18" spans="1:7" ht="31.5" x14ac:dyDescent="0.5">
      <c r="A18" s="18"/>
      <c r="B18" s="42" t="s">
        <v>455</v>
      </c>
      <c r="C18" s="19"/>
      <c r="D18" s="19"/>
      <c r="E18" s="19"/>
      <c r="F18" s="19"/>
      <c r="G18" s="19">
        <f>'EXP. DETAILS'!G389</f>
        <v>201250</v>
      </c>
    </row>
    <row r="19" spans="1:7" ht="8.1" customHeight="1" x14ac:dyDescent="0.5">
      <c r="A19" s="17"/>
      <c r="B19" s="17"/>
      <c r="C19" s="17"/>
      <c r="D19" s="17"/>
      <c r="E19" s="17"/>
      <c r="F19" s="17"/>
      <c r="G19" s="17"/>
    </row>
    <row r="20" spans="1:7" s="2" customFormat="1" ht="31.5" x14ac:dyDescent="0.5">
      <c r="A20" s="18"/>
      <c r="B20" s="18" t="s">
        <v>46</v>
      </c>
      <c r="C20" s="24">
        <f>SUM(C9:C19)</f>
        <v>6940897.5099999998</v>
      </c>
      <c r="D20" s="24">
        <f t="shared" ref="D20:G20" si="0">SUM(D9:D19)</f>
        <v>578408.12583333347</v>
      </c>
      <c r="E20" s="24">
        <f t="shared" si="0"/>
        <v>657027.51</v>
      </c>
      <c r="F20" s="24">
        <f t="shared" si="0"/>
        <v>-78619.384166666627</v>
      </c>
      <c r="G20" s="24">
        <f t="shared" si="0"/>
        <v>6017507.1100000003</v>
      </c>
    </row>
    <row r="21" spans="1:7" ht="8.1" customHeight="1" x14ac:dyDescent="0.5">
      <c r="A21" s="17"/>
      <c r="B21" s="17"/>
      <c r="C21" s="17"/>
      <c r="D21" s="17"/>
      <c r="E21" s="17"/>
      <c r="F21" s="17"/>
      <c r="G21" s="17"/>
    </row>
  </sheetData>
  <sheetProtection selectLockedCells="1" selectUnlockedCells="1"/>
  <mergeCells count="3">
    <mergeCell ref="A1:G1"/>
    <mergeCell ref="A2:G2"/>
    <mergeCell ref="A3:G3"/>
  </mergeCells>
  <pageMargins left="0.7" right="0.7" top="0.75" bottom="0.75" header="0.3" footer="0.3"/>
  <pageSetup scale="49" orientation="landscape" r:id="rId1"/>
  <headerFooter>
    <oddFooter>&amp;C&amp;"-,Bold"&amp;24&amp;P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7030A0"/>
  </sheetPr>
  <dimension ref="A1:J84"/>
  <sheetViews>
    <sheetView view="pageBreakPreview" topLeftCell="A70" zoomScale="40" zoomScaleNormal="130" zoomScaleSheetLayoutView="40" workbookViewId="0">
      <selection activeCell="G82" sqref="G82"/>
    </sheetView>
  </sheetViews>
  <sheetFormatPr defaultRowHeight="15" x14ac:dyDescent="0.25"/>
  <cols>
    <col min="1" max="1" width="19" style="2" bestFit="1" customWidth="1"/>
    <col min="2" max="2" width="108.42578125" bestFit="1" customWidth="1"/>
    <col min="3" max="3" width="30.5703125" bestFit="1" customWidth="1"/>
    <col min="4" max="4" width="27" bestFit="1" customWidth="1"/>
    <col min="5" max="5" width="30.5703125" bestFit="1" customWidth="1"/>
    <col min="6" max="6" width="28.42578125" bestFit="1" customWidth="1"/>
    <col min="7" max="7" width="39" customWidth="1"/>
  </cols>
  <sheetData>
    <row r="1" spans="1:10" ht="31.5" x14ac:dyDescent="0.5">
      <c r="A1" s="59" t="s">
        <v>32</v>
      </c>
      <c r="B1" s="59"/>
      <c r="C1" s="59"/>
      <c r="D1" s="59"/>
      <c r="E1" s="59"/>
      <c r="F1" s="59"/>
      <c r="G1" s="59"/>
      <c r="H1" s="2"/>
      <c r="I1" s="2"/>
      <c r="J1" s="2"/>
    </row>
    <row r="2" spans="1:10" ht="31.5" x14ac:dyDescent="0.5">
      <c r="A2" s="59" t="s">
        <v>161</v>
      </c>
      <c r="B2" s="59"/>
      <c r="C2" s="59"/>
      <c r="D2" s="59"/>
      <c r="E2" s="59"/>
      <c r="F2" s="59"/>
      <c r="G2" s="59"/>
      <c r="H2" s="2"/>
      <c r="I2" s="2"/>
      <c r="J2" s="2"/>
    </row>
    <row r="3" spans="1:10" ht="31.5" x14ac:dyDescent="0.5">
      <c r="A3" s="64" t="str">
        <f>'[1]TRIAL BALANCE'!$F$130</f>
        <v>AS AT DECEMBER 31, 2 0 1 9</v>
      </c>
      <c r="B3" s="64"/>
      <c r="C3" s="64"/>
      <c r="D3" s="64"/>
      <c r="E3" s="64"/>
      <c r="F3" s="64"/>
      <c r="G3" s="64"/>
      <c r="H3" s="2"/>
      <c r="I3" s="2"/>
      <c r="J3" s="2"/>
    </row>
    <row r="4" spans="1:10" ht="3.95" customHeight="1" x14ac:dyDescent="0.5">
      <c r="A4" s="18"/>
      <c r="B4" s="17"/>
      <c r="C4" s="17"/>
      <c r="D4" s="17"/>
      <c r="E4" s="17"/>
      <c r="F4" s="17"/>
      <c r="G4" s="17"/>
    </row>
    <row r="5" spans="1:10" ht="31.5" x14ac:dyDescent="0.5">
      <c r="A5" s="18"/>
      <c r="B5" s="21" t="s">
        <v>430</v>
      </c>
      <c r="C5" s="21"/>
      <c r="D5" s="21"/>
      <c r="E5" s="21"/>
      <c r="F5" s="21"/>
      <c r="G5" s="21"/>
      <c r="H5" s="2"/>
      <c r="I5" s="2"/>
      <c r="J5" s="2"/>
    </row>
    <row r="6" spans="1:10" ht="3.95" customHeight="1" x14ac:dyDescent="0.5">
      <c r="A6" s="18"/>
      <c r="B6" s="19"/>
      <c r="C6" s="19"/>
      <c r="D6" s="19"/>
      <c r="E6" s="19"/>
      <c r="F6" s="19"/>
      <c r="G6" s="19"/>
    </row>
    <row r="7" spans="1:10" ht="31.5" x14ac:dyDescent="0.5">
      <c r="A7" s="18" t="s">
        <v>42</v>
      </c>
      <c r="B7" s="21" t="s">
        <v>71</v>
      </c>
      <c r="C7" s="21" t="s">
        <v>77</v>
      </c>
      <c r="D7" s="21" t="s">
        <v>79</v>
      </c>
      <c r="E7" s="21" t="s">
        <v>4</v>
      </c>
      <c r="F7" s="21" t="s">
        <v>79</v>
      </c>
      <c r="G7" s="21" t="s">
        <v>40</v>
      </c>
      <c r="H7" s="2"/>
      <c r="I7" s="2"/>
      <c r="J7" s="2"/>
    </row>
    <row r="8" spans="1:10" ht="31.5" x14ac:dyDescent="0.5">
      <c r="A8" s="18"/>
      <c r="B8" s="21"/>
      <c r="C8" s="21" t="s">
        <v>78</v>
      </c>
      <c r="D8" s="21" t="s">
        <v>2</v>
      </c>
      <c r="E8" s="21" t="s">
        <v>5</v>
      </c>
      <c r="F8" s="21" t="s">
        <v>6</v>
      </c>
      <c r="G8" s="21" t="s">
        <v>85</v>
      </c>
      <c r="H8" s="2"/>
      <c r="I8" s="2"/>
      <c r="J8" s="2"/>
    </row>
    <row r="9" spans="1:10" ht="3.95" customHeight="1" x14ac:dyDescent="0.5">
      <c r="A9" s="18"/>
      <c r="B9" s="21"/>
      <c r="C9" s="21"/>
      <c r="D9" s="21"/>
      <c r="E9" s="21"/>
      <c r="F9" s="21"/>
      <c r="G9" s="21"/>
      <c r="H9" s="2"/>
      <c r="I9" s="2"/>
      <c r="J9" s="2"/>
    </row>
    <row r="10" spans="1:10" ht="31.5" x14ac:dyDescent="0.5">
      <c r="A10" s="18">
        <v>2111000</v>
      </c>
      <c r="B10" s="19" t="s">
        <v>131</v>
      </c>
      <c r="C10" s="19">
        <f>'EXP. DETAILS'!C12+'EXP. DETAILS'!C85+'EXP. DETAILS'!C113+'EXP. DETAILS'!C129+'EXP. DETAILS'!C169+'EXP. DETAILS'!C266+'EXP. DETAILS'!C310+'EXP. DETAILS'!C364</f>
        <v>1678889.9100000001</v>
      </c>
      <c r="D10" s="19">
        <f>'EXP. DETAILS'!D12+'EXP. DETAILS'!D85+'EXP. DETAILS'!D113+'EXP. DETAILS'!D129+'EXP. DETAILS'!D169+'EXP. DETAILS'!D266+'EXP. DETAILS'!D310+'EXP. DETAILS'!D364</f>
        <v>139907.49249999999</v>
      </c>
      <c r="E10" s="19">
        <f>'EXP. DETAILS'!E12+'EXP. DETAILS'!E85+'EXP. DETAILS'!E113+'EXP. DETAILS'!E129+'EXP. DETAILS'!E169+'EXP. DETAILS'!E266+'EXP. DETAILS'!E310+'EXP. DETAILS'!E364</f>
        <v>102493.1</v>
      </c>
      <c r="F10" s="19">
        <f>'EXP. DETAILS'!F12+'EXP. DETAILS'!F85+'EXP. DETAILS'!F113+'EXP. DETAILS'!F129+'EXP. DETAILS'!F169+'EXP. DETAILS'!F266+'EXP. DETAILS'!F310+'EXP. DETAILS'!F364</f>
        <v>37414.392499999994</v>
      </c>
      <c r="G10" s="19">
        <f>'EXP. DETAILS'!G12+'EXP. DETAILS'!G85+'EXP. DETAILS'!G113+'EXP. DETAILS'!G129+'EXP. DETAILS'!G169+'EXP. DETAILS'!G266+'EXP. DETAILS'!G310+'EXP. DETAILS'!G364</f>
        <v>1284224.2100000002</v>
      </c>
    </row>
    <row r="11" spans="1:10" ht="31.5" x14ac:dyDescent="0.5">
      <c r="A11" s="18">
        <v>2111200</v>
      </c>
      <c r="B11" s="19" t="s">
        <v>132</v>
      </c>
      <c r="C11" s="19">
        <f>'EXP. DETAILS'!C18</f>
        <v>32004</v>
      </c>
      <c r="D11" s="19">
        <f>'EXP. DETAILS'!D18</f>
        <v>2667</v>
      </c>
      <c r="E11" s="19">
        <f>'EXP. DETAILS'!E18</f>
        <v>2138.44</v>
      </c>
      <c r="F11" s="19">
        <f>'EXP. DETAILS'!F18</f>
        <v>528.55999999999995</v>
      </c>
      <c r="G11" s="19">
        <f>'EXP. DETAILS'!G18</f>
        <v>25392.829999999998</v>
      </c>
    </row>
    <row r="12" spans="1:10" ht="31.5" x14ac:dyDescent="0.5">
      <c r="A12" s="18">
        <v>2111200</v>
      </c>
      <c r="B12" s="19" t="s">
        <v>122</v>
      </c>
      <c r="C12" s="19">
        <f>'EXP. DETAILS'!C17+'EXP. DETAILS'!C32+'EXP. DETAILS'!C59+'EXP. DETAILS'!C95+'EXP. DETAILS'!C177</f>
        <v>94269.75</v>
      </c>
      <c r="D12" s="19">
        <f>'EXP. DETAILS'!D17+'EXP. DETAILS'!D32+'EXP. DETAILS'!D59+'EXP. DETAILS'!D95+'EXP. DETAILS'!D177</f>
        <v>7855.8124999999991</v>
      </c>
      <c r="E12" s="19">
        <f>'EXP. DETAILS'!E17+'EXP. DETAILS'!E32+'EXP. DETAILS'!E59+'EXP. DETAILS'!E95+'EXP. DETAILS'!E177</f>
        <v>0</v>
      </c>
      <c r="F12" s="19">
        <f>'EXP. DETAILS'!F17+'EXP. DETAILS'!F32+'EXP. DETAILS'!F59+'EXP. DETAILS'!F95+'EXP. DETAILS'!F177</f>
        <v>7855.8124999999991</v>
      </c>
      <c r="G12" s="19">
        <f>'EXP. DETAILS'!G17+'EXP. DETAILS'!G32+'EXP. DETAILS'!G59+'EXP. DETAILS'!G95+'EXP. DETAILS'!G177</f>
        <v>17660.36</v>
      </c>
    </row>
    <row r="13" spans="1:10" ht="31.5" x14ac:dyDescent="0.5">
      <c r="A13" s="18">
        <v>2121300</v>
      </c>
      <c r="B13" s="19" t="s">
        <v>123</v>
      </c>
      <c r="C13" s="19">
        <f>'EXP. DETAILS'!C19</f>
        <v>4162.5200000000004</v>
      </c>
      <c r="D13" s="19">
        <f>'EXP. DETAILS'!D19</f>
        <v>346.87666666666672</v>
      </c>
      <c r="E13" s="19">
        <f>'EXP. DETAILS'!E19</f>
        <v>421.08</v>
      </c>
      <c r="F13" s="19">
        <f>'EXP. DETAILS'!F19</f>
        <v>-74.203333333333262</v>
      </c>
      <c r="G13" s="19">
        <f>'EXP. DETAILS'!G19</f>
        <v>6091.64</v>
      </c>
    </row>
    <row r="14" spans="1:10" ht="3.95" customHeight="1" x14ac:dyDescent="0.5">
      <c r="A14" s="18"/>
      <c r="B14" s="19"/>
      <c r="C14" s="19"/>
      <c r="D14" s="19"/>
      <c r="E14" s="19"/>
      <c r="F14" s="19"/>
      <c r="G14" s="19"/>
    </row>
    <row r="15" spans="1:10" ht="31.5" x14ac:dyDescent="0.5">
      <c r="A15" s="18"/>
      <c r="B15" s="21" t="s">
        <v>133</v>
      </c>
      <c r="C15" s="21">
        <f>SUM(C10:C14)</f>
        <v>1809326.1800000002</v>
      </c>
      <c r="D15" s="21">
        <f>SUM(D10:D14)</f>
        <v>150777.18166666667</v>
      </c>
      <c r="E15" s="21">
        <f>SUM(E10:E14)</f>
        <v>105052.62000000001</v>
      </c>
      <c r="F15" s="21">
        <f>SUM(F10:F14)</f>
        <v>45724.561666666661</v>
      </c>
      <c r="G15" s="21">
        <f>SUM(G10:G14)</f>
        <v>1333369.0400000003</v>
      </c>
    </row>
    <row r="16" spans="1:10" ht="3.95" customHeight="1" x14ac:dyDescent="0.5">
      <c r="A16" s="18"/>
      <c r="B16" s="19"/>
      <c r="C16" s="19"/>
      <c r="D16" s="19"/>
      <c r="E16" s="19"/>
      <c r="F16" s="19"/>
      <c r="G16" s="19"/>
    </row>
    <row r="17" spans="1:10" ht="31.5" x14ac:dyDescent="0.5">
      <c r="A17" s="18"/>
      <c r="B17" s="19" t="s">
        <v>279</v>
      </c>
      <c r="C17" s="19"/>
      <c r="D17" s="19"/>
      <c r="E17" s="19"/>
      <c r="F17" s="19"/>
      <c r="G17" s="19"/>
    </row>
    <row r="18" spans="1:10" ht="31.5" x14ac:dyDescent="0.5">
      <c r="A18" s="18" t="s">
        <v>42</v>
      </c>
      <c r="B18" s="21" t="s">
        <v>71</v>
      </c>
      <c r="C18" s="21" t="s">
        <v>77</v>
      </c>
      <c r="D18" s="21" t="s">
        <v>79</v>
      </c>
      <c r="E18" s="21" t="s">
        <v>4</v>
      </c>
      <c r="F18" s="21" t="s">
        <v>79</v>
      </c>
      <c r="G18" s="21" t="s">
        <v>40</v>
      </c>
      <c r="H18" s="2"/>
      <c r="I18" s="2"/>
      <c r="J18" s="2"/>
    </row>
    <row r="19" spans="1:10" ht="31.5" x14ac:dyDescent="0.5">
      <c r="A19" s="18"/>
      <c r="B19" s="21"/>
      <c r="C19" s="21" t="s">
        <v>78</v>
      </c>
      <c r="D19" s="21" t="s">
        <v>2</v>
      </c>
      <c r="E19" s="21" t="s">
        <v>5</v>
      </c>
      <c r="F19" s="21" t="s">
        <v>6</v>
      </c>
      <c r="G19" s="21" t="s">
        <v>85</v>
      </c>
      <c r="H19" s="2"/>
      <c r="I19" s="2"/>
      <c r="J19" s="2"/>
    </row>
    <row r="20" spans="1:10" ht="31.5" x14ac:dyDescent="0.5">
      <c r="A20" s="18">
        <v>2210100</v>
      </c>
      <c r="B20" s="19" t="s">
        <v>134</v>
      </c>
      <c r="C20" s="19">
        <f>'EXP. DETAILS'!C26+'EXP. DETAILS'!C27+'EXP. DETAILS'!C48+'EXP. DETAILS'!C54+'EXP. DETAILS'!C61+'EXP. DETAILS'!C63+'EXP. DETAILS'!C103+'EXP. DETAILS'!C91+'EXP. DETAILS'!C153+'EXP. DETAILS'!C185+'EXP. DETAILS'!C172+'EXP. DETAILS'!C239+'EXP. DETAILS'!C256+'EXP. DETAILS'!C282+'EXP. DETAILS'!C317+'EXP. DETAILS'!C312+'EXP. DETAILS'!C348+'EXP. DETAILS'!C378+'EXP. DETAILS'!C62</f>
        <v>448323.37</v>
      </c>
      <c r="D20" s="19">
        <f>'EXP. DETAILS'!D26+'EXP. DETAILS'!D27+'EXP. DETAILS'!D48+'EXP. DETAILS'!D54+'EXP. DETAILS'!D61+'EXP. DETAILS'!D63+'EXP. DETAILS'!D103+'EXP. DETAILS'!D91+'EXP. DETAILS'!D153+'EXP. DETAILS'!D185+'EXP. DETAILS'!D172+'EXP. DETAILS'!D239+'EXP. DETAILS'!D256+'EXP. DETAILS'!D282+'EXP. DETAILS'!D317+'EXP. DETAILS'!D312+'EXP. DETAILS'!D348+'EXP. DETAILS'!D378+'EXP. DETAILS'!D62</f>
        <v>37360.280833333345</v>
      </c>
      <c r="E20" s="19">
        <f>'EXP. DETAILS'!E26+'EXP. DETAILS'!E27+'EXP. DETAILS'!E48+'EXP. DETAILS'!E54+'EXP. DETAILS'!E61+'EXP. DETAILS'!E63+'EXP. DETAILS'!E103+'EXP. DETAILS'!E91+'EXP. DETAILS'!E153+'EXP. DETAILS'!E185+'EXP. DETAILS'!E172+'EXP. DETAILS'!E239+'EXP. DETAILS'!E256+'EXP. DETAILS'!E282+'EXP. DETAILS'!E317+'EXP. DETAILS'!E312+'EXP. DETAILS'!E348+'EXP. DETAILS'!E378+'EXP. DETAILS'!E62</f>
        <v>92726.06</v>
      </c>
      <c r="F20" s="19">
        <f>'EXP. DETAILS'!F26+'EXP. DETAILS'!F27+'EXP. DETAILS'!F48+'EXP. DETAILS'!F54+'EXP. DETAILS'!F61+'EXP. DETAILS'!F63+'EXP. DETAILS'!F103+'EXP. DETAILS'!F91+'EXP. DETAILS'!F153+'EXP. DETAILS'!F185+'EXP. DETAILS'!F172+'EXP. DETAILS'!F239+'EXP. DETAILS'!F256+'EXP. DETAILS'!F282+'EXP. DETAILS'!F317+'EXP. DETAILS'!F312+'EXP. DETAILS'!F348+'EXP. DETAILS'!F378+'EXP. DETAILS'!F62</f>
        <v>-55365.779166666645</v>
      </c>
      <c r="G20" s="19">
        <f>'EXP. DETAILS'!G26+'EXP. DETAILS'!G27+'EXP. DETAILS'!G48+'EXP. DETAILS'!G54+'EXP. DETAILS'!G61+'EXP. DETAILS'!G63+'EXP. DETAILS'!G103+'EXP. DETAILS'!G91+'EXP. DETAILS'!G153+'EXP. DETAILS'!G185+'EXP. DETAILS'!G172+'EXP. DETAILS'!G239+'EXP. DETAILS'!G256+'EXP. DETAILS'!G282+'EXP. DETAILS'!G317+'EXP. DETAILS'!G312+'EXP. DETAILS'!G348+'EXP. DETAILS'!G378+'EXP. DETAILS'!G62</f>
        <v>645812.14</v>
      </c>
    </row>
    <row r="21" spans="1:10" ht="31.5" x14ac:dyDescent="0.5">
      <c r="A21" s="18">
        <v>2210200</v>
      </c>
      <c r="B21" s="19" t="s">
        <v>135</v>
      </c>
      <c r="C21" s="19">
        <f>'EXP. DETAILS'!C39+'EXP. DETAILS'!C64+'EXP. DETAILS'!C65+'EXP. DETAILS'!C373+'EXP. DETAILS'!C379</f>
        <v>47000</v>
      </c>
      <c r="D21" s="19">
        <f>'EXP. DETAILS'!D39+'EXP. DETAILS'!D64+'EXP. DETAILS'!D65+'EXP. DETAILS'!D373+'EXP. DETAILS'!D379</f>
        <v>3916.6666666666665</v>
      </c>
      <c r="E21" s="19">
        <f>'EXP. DETAILS'!E39+'EXP. DETAILS'!E64+'EXP. DETAILS'!E65+'EXP. DETAILS'!E373+'EXP. DETAILS'!E379</f>
        <v>0</v>
      </c>
      <c r="F21" s="19">
        <f>'EXP. DETAILS'!F39+'EXP. DETAILS'!F64+'EXP. DETAILS'!F65+'EXP. DETAILS'!F373+'EXP. DETAILS'!F379</f>
        <v>3916.6666666666665</v>
      </c>
      <c r="G21" s="19">
        <f>'EXP. DETAILS'!G39+'EXP. DETAILS'!G64+'EXP. DETAILS'!G65+'EXP. DETAILS'!G373+'EXP. DETAILS'!G379</f>
        <v>2779</v>
      </c>
    </row>
    <row r="22" spans="1:10" ht="31.5" x14ac:dyDescent="0.5">
      <c r="A22" s="18">
        <v>2210400</v>
      </c>
      <c r="B22" s="19" t="s">
        <v>126</v>
      </c>
      <c r="C22" s="19">
        <f>'EXP. DETAILS'!C66</f>
        <v>2000</v>
      </c>
      <c r="D22" s="19">
        <f>'EXP. DETAILS'!D66</f>
        <v>166.66666666666666</v>
      </c>
      <c r="E22" s="19">
        <f>'EXP. DETAILS'!E66</f>
        <v>0</v>
      </c>
      <c r="F22" s="19">
        <f>'EXP. DETAILS'!F66</f>
        <v>166.66666666666666</v>
      </c>
      <c r="G22" s="19">
        <f>'EXP. DETAILS'!G66</f>
        <v>2895</v>
      </c>
    </row>
    <row r="23" spans="1:10" ht="31.5" x14ac:dyDescent="0.5">
      <c r="A23" s="18">
        <v>2210500</v>
      </c>
      <c r="B23" s="19" t="s">
        <v>136</v>
      </c>
      <c r="C23" s="19">
        <f>'EXP. DETAILS'!C36+'EXP. DETAILS'!C46+'EXP. DETAILS'!C68+'EXP. DETAILS'!C69+'EXP. DETAILS'!C70+'EXP. DETAILS'!C90+'EXP. DETAILS'!C93+'EXP. DETAILS'!C92+'EXP. DETAILS'!C119+'EXP. DETAILS'!C171+'EXP. DETAILS'!C179+'EXP. DETAILS'!C180+'EXP. DETAILS'!C221+'EXP. DETAILS'!C251+'EXP. DETAILS'!C274+'EXP. DETAILS'!C275+'EXP. DETAILS'!C276+'EXP. DETAILS'!C300+'EXP. DETAILS'!C334+'EXP. DETAILS'!C335+'EXP. DETAILS'!C353+'EXP. DETAILS'!C354+'EXP. DETAILS'!C369+'EXP. DETAILS'!C371+'EXP. DETAILS'!C372+'EXP. DETAILS'!C102</f>
        <v>205200</v>
      </c>
      <c r="D23" s="19">
        <f>'EXP. DETAILS'!D36+'EXP. DETAILS'!D46+'EXP. DETAILS'!D68+'EXP. DETAILS'!D69+'EXP. DETAILS'!D70+'EXP. DETAILS'!D90+'EXP. DETAILS'!D93+'EXP. DETAILS'!D92+'EXP. DETAILS'!D119+'EXP. DETAILS'!D171+'EXP. DETAILS'!D179+'EXP. DETAILS'!D180+'EXP. DETAILS'!D221+'EXP. DETAILS'!D251+'EXP. DETAILS'!D274+'EXP. DETAILS'!D275+'EXP. DETAILS'!D276+'EXP. DETAILS'!D300+'EXP. DETAILS'!D334+'EXP. DETAILS'!D335+'EXP. DETAILS'!D353+'EXP. DETAILS'!D354+'EXP. DETAILS'!D369+'EXP. DETAILS'!D371+'EXP. DETAILS'!D372+'EXP. DETAILS'!D102</f>
        <v>17100.000000000004</v>
      </c>
      <c r="E23" s="19">
        <f>'EXP. DETAILS'!E36+'EXP. DETAILS'!E46+'EXP. DETAILS'!E68+'EXP. DETAILS'!E69+'EXP. DETAILS'!E70+'EXP. DETAILS'!E90+'EXP. DETAILS'!E93+'EXP. DETAILS'!E92+'EXP. DETAILS'!E119+'EXP. DETAILS'!E171+'EXP. DETAILS'!E179+'EXP. DETAILS'!E180+'EXP. DETAILS'!E221+'EXP. DETAILS'!E251+'EXP. DETAILS'!E274+'EXP. DETAILS'!E275+'EXP. DETAILS'!E276+'EXP. DETAILS'!E300+'EXP. DETAILS'!E334+'EXP. DETAILS'!E335+'EXP. DETAILS'!E353+'EXP. DETAILS'!E354+'EXP. DETAILS'!E369+'EXP. DETAILS'!E371+'EXP. DETAILS'!E372+'EXP. DETAILS'!E102</f>
        <v>33292</v>
      </c>
      <c r="F23" s="19">
        <f>'EXP. DETAILS'!F36+'EXP. DETAILS'!F46+'EXP. DETAILS'!F68+'EXP. DETAILS'!F69+'EXP. DETAILS'!F70+'EXP. DETAILS'!F90+'EXP. DETAILS'!F93+'EXP. DETAILS'!F92+'EXP. DETAILS'!F119+'EXP. DETAILS'!F171+'EXP. DETAILS'!F179+'EXP. DETAILS'!F180+'EXP. DETAILS'!F221+'EXP. DETAILS'!F251+'EXP. DETAILS'!F274+'EXP. DETAILS'!F275+'EXP. DETAILS'!F276+'EXP. DETAILS'!F300+'EXP. DETAILS'!F334+'EXP. DETAILS'!F335+'EXP. DETAILS'!F353+'EXP. DETAILS'!F354+'EXP. DETAILS'!F369+'EXP. DETAILS'!F371+'EXP. DETAILS'!F372+'EXP. DETAILS'!F102</f>
        <v>-16192.000000000002</v>
      </c>
      <c r="G23" s="19">
        <f>'EXP. DETAILS'!G36+'EXP. DETAILS'!G46+'EXP. DETAILS'!G68+'EXP. DETAILS'!G69+'EXP. DETAILS'!G70+'EXP. DETAILS'!G90+'EXP. DETAILS'!G93+'EXP. DETAILS'!G92+'EXP. DETAILS'!G119+'EXP. DETAILS'!G171+'EXP. DETAILS'!G179+'EXP. DETAILS'!G180+'EXP. DETAILS'!G221+'EXP. DETAILS'!G251+'EXP. DETAILS'!G274+'EXP. DETAILS'!G275+'EXP. DETAILS'!G276+'EXP. DETAILS'!G300+'EXP. DETAILS'!G334+'EXP. DETAILS'!G335+'EXP. DETAILS'!G353+'EXP. DETAILS'!G354+'EXP. DETAILS'!G369+'EXP. DETAILS'!G371+'EXP. DETAILS'!G372+'EXP. DETAILS'!G102</f>
        <v>126598.61</v>
      </c>
    </row>
    <row r="24" spans="1:10" ht="31.5" x14ac:dyDescent="0.5">
      <c r="A24" s="18">
        <v>2210600</v>
      </c>
      <c r="B24" s="19" t="s">
        <v>137</v>
      </c>
      <c r="C24" s="19">
        <f>'EXP. DETAILS'!C29+'EXP. DETAILS'!C30+'EXP. DETAILS'!C170+'EXP. DETAILS'!C67</f>
        <v>58500</v>
      </c>
      <c r="D24" s="19">
        <f>'EXP. DETAILS'!D29+'EXP. DETAILS'!D30+'EXP. DETAILS'!D170+'EXP. DETAILS'!D67</f>
        <v>4875</v>
      </c>
      <c r="E24" s="19">
        <f>'EXP. DETAILS'!E29+'EXP. DETAILS'!E30+'EXP. DETAILS'!E170+'EXP. DETAILS'!E67</f>
        <v>3880</v>
      </c>
      <c r="F24" s="19">
        <f>'EXP. DETAILS'!F29+'EXP. DETAILS'!F30+'EXP. DETAILS'!F170+'EXP. DETAILS'!F67</f>
        <v>995.00000000000023</v>
      </c>
      <c r="G24" s="19">
        <f>'EXP. DETAILS'!G29+'EXP. DETAILS'!G30+'EXP. DETAILS'!G170+'EXP. DETAILS'!G67</f>
        <v>53276.13</v>
      </c>
    </row>
    <row r="25" spans="1:10" ht="31.5" x14ac:dyDescent="0.5">
      <c r="A25" s="18">
        <v>2210700</v>
      </c>
      <c r="B25" s="19" t="s">
        <v>138</v>
      </c>
      <c r="C25" s="19">
        <f>'EXP. DETAILS'!C31+'EXP. DETAILS'!C47+'EXP. DETAILS'!C100+'EXP. DETAILS'!C118+'EXP. DETAILS'!C134+'EXP. DETAILS'!C135+'EXP. DETAILS'!C141+'EXP. DETAILS'!C154+'EXP. DETAILS'!C159+'EXP. DETAILS'!C186+'EXP. DETAILS'!C237+'EXP. DETAILS'!C240+'EXP. DETAILS'!C283+'EXP. DETAILS'!C267+'EXP. DETAILS'!C268+'EXP. DETAILS'!C269+'EXP. DETAILS'!C294+'EXP. DETAILS'!C318+'EXP. DETAILS'!C311+'EXP. DETAILS'!C329+'EXP. DETAILS'!C347+'EXP. DETAILS'!C381+'EXP. DETAILS'!C71+'EXP. DETAILS'!C386</f>
        <v>621785.48</v>
      </c>
      <c r="D25" s="19">
        <f>'EXP. DETAILS'!D31+'EXP. DETAILS'!D47+'EXP. DETAILS'!D100+'EXP. DETAILS'!D118+'EXP. DETAILS'!D134+'EXP. DETAILS'!D135+'EXP. DETAILS'!D141+'EXP. DETAILS'!D154+'EXP. DETAILS'!D159+'EXP. DETAILS'!D186+'EXP. DETAILS'!D237+'EXP. DETAILS'!D240+'EXP. DETAILS'!D283+'EXP. DETAILS'!D267+'EXP. DETAILS'!D268+'EXP. DETAILS'!D269+'EXP. DETAILS'!D294+'EXP. DETAILS'!D318+'EXP. DETAILS'!D311+'EXP. DETAILS'!D329+'EXP. DETAILS'!D347+'EXP. DETAILS'!D381+'EXP. DETAILS'!D71+'EXP. DETAILS'!D386</f>
        <v>51815.456666666672</v>
      </c>
      <c r="E25" s="19">
        <f>'EXP. DETAILS'!E31+'EXP. DETAILS'!E47+'EXP. DETAILS'!E100+'EXP. DETAILS'!E118+'EXP. DETAILS'!E134+'EXP. DETAILS'!E135+'EXP. DETAILS'!E141+'EXP. DETAILS'!E154+'EXP. DETAILS'!E159+'EXP. DETAILS'!E186+'EXP. DETAILS'!E237+'EXP. DETAILS'!E240+'EXP. DETAILS'!E283+'EXP. DETAILS'!E267+'EXP. DETAILS'!E268+'EXP. DETAILS'!E269+'EXP. DETAILS'!E294+'EXP. DETAILS'!E318+'EXP. DETAILS'!E311+'EXP. DETAILS'!E329+'EXP. DETAILS'!E347+'EXP. DETAILS'!E381+'EXP. DETAILS'!E71+'EXP. DETAILS'!E386</f>
        <v>99657.14</v>
      </c>
      <c r="F25" s="19">
        <f>'EXP. DETAILS'!F31+'EXP. DETAILS'!F47+'EXP. DETAILS'!F100+'EXP. DETAILS'!F118+'EXP. DETAILS'!F134+'EXP. DETAILS'!F135+'EXP. DETAILS'!F141+'EXP. DETAILS'!F154+'EXP. DETAILS'!F159+'EXP. DETAILS'!F186+'EXP. DETAILS'!F237+'EXP. DETAILS'!F240+'EXP. DETAILS'!F283+'EXP. DETAILS'!F267+'EXP. DETAILS'!F268+'EXP. DETAILS'!F269+'EXP. DETAILS'!F294+'EXP. DETAILS'!F318+'EXP. DETAILS'!F311+'EXP. DETAILS'!F329+'EXP. DETAILS'!F347+'EXP. DETAILS'!F381+'EXP. DETAILS'!F71+'EXP. DETAILS'!F386</f>
        <v>-47841.683333333334</v>
      </c>
      <c r="G25" s="19">
        <f>'EXP. DETAILS'!G31+'EXP. DETAILS'!G47+'EXP. DETAILS'!G100+'EXP. DETAILS'!G118+'EXP. DETAILS'!G134+'EXP. DETAILS'!G135+'EXP. DETAILS'!G141+'EXP. DETAILS'!G154+'EXP. DETAILS'!G159+'EXP. DETAILS'!G186+'EXP. DETAILS'!G237+'EXP. DETAILS'!G240+'EXP. DETAILS'!G283+'EXP. DETAILS'!G267+'EXP. DETAILS'!G268+'EXP. DETAILS'!G269+'EXP. DETAILS'!G294+'EXP. DETAILS'!G318+'EXP. DETAILS'!G311+'EXP. DETAILS'!G329+'EXP. DETAILS'!G347+'EXP. DETAILS'!G381+'EXP. DETAILS'!G71+'EXP. DETAILS'!G386</f>
        <v>411983.50999999995</v>
      </c>
    </row>
    <row r="26" spans="1:10" ht="31.5" x14ac:dyDescent="0.5">
      <c r="A26" s="18">
        <v>2210800</v>
      </c>
      <c r="B26" s="19" t="s">
        <v>139</v>
      </c>
      <c r="C26" s="19">
        <f>'EXP. DETAILS'!C37+'EXP. DETAILS'!C73</f>
        <v>10500</v>
      </c>
      <c r="D26" s="19">
        <f>'EXP. DETAILS'!D37+'EXP. DETAILS'!D73</f>
        <v>875</v>
      </c>
      <c r="E26" s="19">
        <f>'EXP. DETAILS'!E37+'EXP. DETAILS'!E73</f>
        <v>0</v>
      </c>
      <c r="F26" s="19">
        <f>'EXP. DETAILS'!F37+'EXP. DETAILS'!F73</f>
        <v>875</v>
      </c>
      <c r="G26" s="19">
        <f>'EXP. DETAILS'!G37+'EXP. DETAILS'!G73</f>
        <v>0</v>
      </c>
    </row>
    <row r="27" spans="1:10" ht="31.5" x14ac:dyDescent="0.5">
      <c r="A27" s="18">
        <v>2210900</v>
      </c>
      <c r="B27" s="19" t="s">
        <v>140</v>
      </c>
      <c r="C27" s="19">
        <f>'EXP. DETAILS'!C21+'EXP. DETAILS'!C28+'EXP. DETAILS'!C60+'EXP. DETAILS'!C319</f>
        <v>154400</v>
      </c>
      <c r="D27" s="19">
        <f>'EXP. DETAILS'!D21+'EXP. DETAILS'!D28+'EXP. DETAILS'!D60+'EXP. DETAILS'!D319</f>
        <v>12866.666666666666</v>
      </c>
      <c r="E27" s="19">
        <f>'EXP. DETAILS'!E21+'EXP. DETAILS'!E28+'EXP. DETAILS'!E60+'EXP. DETAILS'!E319</f>
        <v>62045</v>
      </c>
      <c r="F27" s="19">
        <f>'EXP. DETAILS'!F21+'EXP. DETAILS'!F28+'EXP. DETAILS'!F60+'EXP. DETAILS'!F319</f>
        <v>-49178.333333333336</v>
      </c>
      <c r="G27" s="19">
        <f>'EXP. DETAILS'!G21+'EXP. DETAILS'!G28+'EXP. DETAILS'!G60+'EXP. DETAILS'!G319</f>
        <v>113038</v>
      </c>
    </row>
    <row r="28" spans="1:10" ht="31.5" x14ac:dyDescent="0.5">
      <c r="A28" s="18">
        <v>2821100</v>
      </c>
      <c r="B28" s="19" t="s">
        <v>153</v>
      </c>
      <c r="C28" s="19">
        <f>'EXP. DETAILS'!C34+'EXP. DETAILS'!C38+'EXP. DETAILS'!C33+'EXP. DETAILS'!C40+'EXP. DETAILS'!C53+'EXP. DETAILS'!C74+'EXP. DETAILS'!C75+'EXP. DETAILS'!C101+'EXP. DETAILS'!C94+'EXP. DETAILS'!C136+'EXP. DETAILS'!C205+'EXP. DETAILS'!C206+'EXP. DETAILS'!C222+'EXP. DETAILS'!C227+'EXP. DETAILS'!C281+'EXP. DETAILS'!C295+'EXP. DETAILS'!C321+'EXP. DETAILS'!C322+'EXP. DETAILS'!C323+'EXP. DETAILS'!C324+'EXP. DETAILS'!C380+'EXP. DETAILS'!C370</f>
        <v>1061903.23</v>
      </c>
      <c r="D28" s="19">
        <f>'EXP. DETAILS'!D34+'EXP. DETAILS'!D38+'EXP. DETAILS'!D33+'EXP. DETAILS'!D40+'EXP. DETAILS'!D53+'EXP. DETAILS'!D74+'EXP. DETAILS'!D75+'EXP. DETAILS'!D101+'EXP. DETAILS'!D94+'EXP. DETAILS'!D136+'EXP. DETAILS'!D205+'EXP. DETAILS'!D206+'EXP. DETAILS'!D222+'EXP. DETAILS'!D227+'EXP. DETAILS'!D281+'EXP. DETAILS'!D295+'EXP. DETAILS'!D321+'EXP. DETAILS'!D322+'EXP. DETAILS'!D323+'EXP. DETAILS'!D324+'EXP. DETAILS'!D380+'EXP. DETAILS'!D370</f>
        <v>88491.935833333337</v>
      </c>
      <c r="E28" s="19">
        <f>'EXP. DETAILS'!E34+'EXP. DETAILS'!E38+'EXP. DETAILS'!E33+'EXP. DETAILS'!E40+'EXP. DETAILS'!E53+'EXP. DETAILS'!E74+'EXP. DETAILS'!E75+'EXP. DETAILS'!E101+'EXP. DETAILS'!E94+'EXP. DETAILS'!E136+'EXP. DETAILS'!E205+'EXP. DETAILS'!E206+'EXP. DETAILS'!E222+'EXP. DETAILS'!E227+'EXP. DETAILS'!E281+'EXP. DETAILS'!E295+'EXP. DETAILS'!E321+'EXP. DETAILS'!E322+'EXP. DETAILS'!E323+'EXP. DETAILS'!E324+'EXP. DETAILS'!E380+'EXP. DETAILS'!E370</f>
        <v>30622</v>
      </c>
      <c r="F28" s="19">
        <f>'EXP. DETAILS'!F34+'EXP. DETAILS'!F38+'EXP. DETAILS'!F33+'EXP. DETAILS'!F40+'EXP. DETAILS'!F53+'EXP. DETAILS'!F74+'EXP. DETAILS'!F75+'EXP. DETAILS'!F101+'EXP. DETAILS'!F94+'EXP. DETAILS'!F136+'EXP. DETAILS'!F205+'EXP. DETAILS'!F206+'EXP. DETAILS'!F222+'EXP. DETAILS'!F227+'EXP. DETAILS'!F281+'EXP. DETAILS'!F295+'EXP. DETAILS'!F321+'EXP. DETAILS'!F322+'EXP. DETAILS'!F323+'EXP. DETAILS'!F324+'EXP. DETAILS'!F380+'EXP. DETAILS'!F370</f>
        <v>57869.935833333337</v>
      </c>
      <c r="G28" s="19">
        <f>'EXP. DETAILS'!G34+'EXP. DETAILS'!G38+'EXP. DETAILS'!G33+'EXP. DETAILS'!G40+'EXP. DETAILS'!G53+'EXP. DETAILS'!G74+'EXP. DETAILS'!G75+'EXP. DETAILS'!G101+'EXP. DETAILS'!G94+'EXP. DETAILS'!G136+'EXP. DETAILS'!G205+'EXP. DETAILS'!G206+'EXP. DETAILS'!G222+'EXP. DETAILS'!G227+'EXP. DETAILS'!G281+'EXP. DETAILS'!G295+'EXP. DETAILS'!G321+'EXP. DETAILS'!G322+'EXP. DETAILS'!G323+'EXP. DETAILS'!G324+'EXP. DETAILS'!G380+'EXP. DETAILS'!G370</f>
        <v>588623.67999999993</v>
      </c>
    </row>
    <row r="29" spans="1:10" ht="31.5" x14ac:dyDescent="0.5">
      <c r="A29" s="18">
        <v>2212200</v>
      </c>
      <c r="B29" s="19" t="s">
        <v>141</v>
      </c>
      <c r="C29" s="19">
        <f>'EXP. DETAILS'!C35</f>
        <v>80000</v>
      </c>
      <c r="D29" s="19">
        <f>'EXP. DETAILS'!D35</f>
        <v>6666.666666666667</v>
      </c>
      <c r="E29" s="19">
        <f>'EXP. DETAILS'!E35</f>
        <v>1400</v>
      </c>
      <c r="F29" s="19">
        <f>'EXP. DETAILS'!F35</f>
        <v>5266.666666666667</v>
      </c>
      <c r="G29" s="19">
        <f>'EXP. DETAILS'!G35</f>
        <v>622446</v>
      </c>
    </row>
    <row r="30" spans="1:10" ht="3.95" customHeight="1" x14ac:dyDescent="0.5">
      <c r="A30" s="18"/>
      <c r="B30" s="19"/>
      <c r="C30" s="19"/>
      <c r="D30" s="19"/>
      <c r="E30" s="19"/>
      <c r="F30" s="19"/>
      <c r="G30" s="19"/>
    </row>
    <row r="31" spans="1:10" ht="31.5" x14ac:dyDescent="0.5">
      <c r="A31" s="18"/>
      <c r="B31" s="21" t="s">
        <v>142</v>
      </c>
      <c r="C31" s="21">
        <f>SUM(C20:C30)</f>
        <v>2689612.08</v>
      </c>
      <c r="D31" s="21">
        <f t="shared" ref="D31:G31" si="0">SUM(D20:D30)</f>
        <v>224134.34000000003</v>
      </c>
      <c r="E31" s="21">
        <f t="shared" si="0"/>
        <v>323622.2</v>
      </c>
      <c r="F31" s="21">
        <f t="shared" si="0"/>
        <v>-99487.859999999986</v>
      </c>
      <c r="G31" s="21">
        <f t="shared" si="0"/>
        <v>2567452.0699999998</v>
      </c>
    </row>
    <row r="32" spans="1:10" ht="3.95" customHeight="1" x14ac:dyDescent="0.5">
      <c r="A32" s="18"/>
      <c r="B32" s="19"/>
      <c r="C32" s="19"/>
      <c r="D32" s="19"/>
      <c r="E32" s="19"/>
      <c r="F32" s="19"/>
      <c r="G32" s="19"/>
    </row>
    <row r="33" spans="1:7" ht="31.5" x14ac:dyDescent="0.5">
      <c r="A33" s="18"/>
      <c r="B33" s="21" t="s">
        <v>143</v>
      </c>
      <c r="C33" s="19"/>
      <c r="D33" s="19"/>
      <c r="E33" s="19"/>
      <c r="F33" s="19"/>
      <c r="G33" s="19"/>
    </row>
    <row r="34" spans="1:7" ht="31.5" x14ac:dyDescent="0.5">
      <c r="A34" s="18"/>
      <c r="B34" s="21"/>
      <c r="C34" s="21" t="s">
        <v>77</v>
      </c>
      <c r="D34" s="21" t="s">
        <v>79</v>
      </c>
      <c r="E34" s="21" t="s">
        <v>4</v>
      </c>
      <c r="F34" s="21" t="s">
        <v>79</v>
      </c>
      <c r="G34" s="21" t="s">
        <v>40</v>
      </c>
    </row>
    <row r="35" spans="1:7" ht="31.5" x14ac:dyDescent="0.5">
      <c r="A35" s="18" t="s">
        <v>144</v>
      </c>
      <c r="B35" s="21" t="s">
        <v>49</v>
      </c>
      <c r="C35" s="21" t="s">
        <v>78</v>
      </c>
      <c r="D35" s="21" t="s">
        <v>2</v>
      </c>
      <c r="E35" s="21" t="s">
        <v>5</v>
      </c>
      <c r="F35" s="21" t="s">
        <v>6</v>
      </c>
      <c r="G35" s="21" t="s">
        <v>85</v>
      </c>
    </row>
    <row r="36" spans="1:7" ht="31.5" x14ac:dyDescent="0.5">
      <c r="A36" s="18">
        <v>2311100</v>
      </c>
      <c r="B36" s="19" t="s">
        <v>145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</row>
    <row r="37" spans="1:7" ht="3.95" customHeight="1" x14ac:dyDescent="0.5">
      <c r="A37" s="18"/>
      <c r="B37" s="19"/>
      <c r="C37" s="19"/>
      <c r="D37" s="19"/>
      <c r="E37" s="19"/>
      <c r="F37" s="19"/>
      <c r="G37" s="19"/>
    </row>
    <row r="38" spans="1:7" ht="31.5" x14ac:dyDescent="0.5">
      <c r="A38" s="18"/>
      <c r="B38" s="21" t="s">
        <v>142</v>
      </c>
      <c r="C38" s="19">
        <f>C36</f>
        <v>0</v>
      </c>
      <c r="D38" s="19">
        <f t="shared" ref="D38:G38" si="1">D36</f>
        <v>0</v>
      </c>
      <c r="E38" s="19">
        <f t="shared" si="1"/>
        <v>0</v>
      </c>
      <c r="F38" s="19">
        <f t="shared" si="1"/>
        <v>0</v>
      </c>
      <c r="G38" s="19">
        <f t="shared" si="1"/>
        <v>0</v>
      </c>
    </row>
    <row r="39" spans="1:7" ht="3.95" customHeight="1" x14ac:dyDescent="0.5">
      <c r="A39" s="18"/>
      <c r="B39" s="19"/>
      <c r="C39" s="19"/>
      <c r="D39" s="19"/>
      <c r="E39" s="19"/>
      <c r="F39" s="19"/>
      <c r="G39" s="19"/>
    </row>
    <row r="40" spans="1:7" ht="15" customHeight="1" x14ac:dyDescent="0.5">
      <c r="A40" s="18"/>
      <c r="B40" s="19"/>
      <c r="C40" s="19"/>
      <c r="D40" s="19"/>
      <c r="E40" s="19"/>
      <c r="F40" s="19"/>
      <c r="G40" s="19"/>
    </row>
    <row r="41" spans="1:7" ht="15" customHeight="1" x14ac:dyDescent="0.5">
      <c r="A41" s="18"/>
      <c r="B41" s="19"/>
      <c r="C41" s="19"/>
      <c r="D41" s="19"/>
      <c r="E41" s="19"/>
      <c r="F41" s="19"/>
      <c r="G41" s="19"/>
    </row>
    <row r="42" spans="1:7" ht="31.5" x14ac:dyDescent="0.5">
      <c r="A42" s="18"/>
      <c r="B42" s="21" t="s">
        <v>146</v>
      </c>
      <c r="C42" s="19"/>
      <c r="D42" s="19"/>
      <c r="E42" s="19"/>
      <c r="F42" s="19"/>
      <c r="G42" s="19"/>
    </row>
    <row r="43" spans="1:7" ht="31.5" x14ac:dyDescent="0.5">
      <c r="A43" s="18"/>
      <c r="B43" s="21"/>
      <c r="C43" s="21" t="s">
        <v>77</v>
      </c>
      <c r="D43" s="21" t="s">
        <v>79</v>
      </c>
      <c r="E43" s="21" t="s">
        <v>4</v>
      </c>
      <c r="F43" s="21" t="s">
        <v>79</v>
      </c>
      <c r="G43" s="21" t="s">
        <v>40</v>
      </c>
    </row>
    <row r="44" spans="1:7" ht="31.5" x14ac:dyDescent="0.5">
      <c r="A44" s="18" t="s">
        <v>144</v>
      </c>
      <c r="B44" s="21" t="s">
        <v>71</v>
      </c>
      <c r="C44" s="21" t="s">
        <v>78</v>
      </c>
      <c r="D44" s="21" t="s">
        <v>2</v>
      </c>
      <c r="E44" s="21" t="s">
        <v>5</v>
      </c>
      <c r="F44" s="21" t="s">
        <v>6</v>
      </c>
      <c r="G44" s="21" t="s">
        <v>85</v>
      </c>
    </row>
    <row r="45" spans="1:7" ht="31.5" x14ac:dyDescent="0.5">
      <c r="A45" s="18">
        <v>2421100</v>
      </c>
      <c r="B45" s="19" t="s">
        <v>147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</row>
    <row r="46" spans="1:7" ht="3.95" customHeight="1" x14ac:dyDescent="0.5">
      <c r="A46" s="18"/>
      <c r="B46" s="19"/>
      <c r="C46" s="19"/>
      <c r="D46" s="19"/>
      <c r="E46" s="19"/>
      <c r="F46" s="19"/>
      <c r="G46" s="19"/>
    </row>
    <row r="47" spans="1:7" ht="31.5" x14ac:dyDescent="0.5">
      <c r="A47" s="18"/>
      <c r="B47" s="21" t="s">
        <v>142</v>
      </c>
      <c r="C47" s="19">
        <f>C45</f>
        <v>0</v>
      </c>
      <c r="D47" s="19">
        <f t="shared" ref="D47:G47" si="2">D45</f>
        <v>0</v>
      </c>
      <c r="E47" s="19">
        <f t="shared" si="2"/>
        <v>0</v>
      </c>
      <c r="F47" s="19">
        <f t="shared" si="2"/>
        <v>0</v>
      </c>
      <c r="G47" s="19">
        <f t="shared" si="2"/>
        <v>0</v>
      </c>
    </row>
    <row r="48" spans="1:7" ht="31.5" x14ac:dyDescent="0.5">
      <c r="A48" s="18"/>
      <c r="B48" s="19"/>
      <c r="C48" s="19"/>
      <c r="D48" s="19"/>
      <c r="E48" s="19"/>
      <c r="F48" s="19"/>
      <c r="G48" s="19"/>
    </row>
    <row r="49" spans="1:7" ht="31.5" x14ac:dyDescent="0.5">
      <c r="A49" s="18"/>
      <c r="B49" s="21" t="s">
        <v>148</v>
      </c>
      <c r="C49" s="19"/>
      <c r="D49" s="19"/>
      <c r="E49" s="19"/>
      <c r="F49" s="19"/>
      <c r="G49" s="19"/>
    </row>
    <row r="50" spans="1:7" ht="31.5" x14ac:dyDescent="0.5">
      <c r="A50" s="18"/>
      <c r="B50" s="21"/>
      <c r="C50" s="21" t="s">
        <v>77</v>
      </c>
      <c r="D50" s="21" t="s">
        <v>79</v>
      </c>
      <c r="E50" s="21" t="s">
        <v>4</v>
      </c>
      <c r="F50" s="21" t="s">
        <v>79</v>
      </c>
      <c r="G50" s="21" t="s">
        <v>40</v>
      </c>
    </row>
    <row r="51" spans="1:7" ht="31.5" x14ac:dyDescent="0.5">
      <c r="A51" s="18" t="s">
        <v>144</v>
      </c>
      <c r="B51" s="21" t="s">
        <v>149</v>
      </c>
      <c r="C51" s="21" t="s">
        <v>78</v>
      </c>
      <c r="D51" s="21" t="s">
        <v>2</v>
      </c>
      <c r="E51" s="21" t="s">
        <v>5</v>
      </c>
      <c r="F51" s="21" t="s">
        <v>6</v>
      </c>
      <c r="G51" s="21" t="s">
        <v>85</v>
      </c>
    </row>
    <row r="52" spans="1:7" ht="1.5" customHeight="1" x14ac:dyDescent="0.5">
      <c r="A52" s="18">
        <v>2721100</v>
      </c>
      <c r="B52" s="19" t="s">
        <v>150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</row>
    <row r="53" spans="1:7" ht="31.5" x14ac:dyDescent="0.5">
      <c r="A53" s="18">
        <v>2731100</v>
      </c>
      <c r="B53" s="19" t="s">
        <v>151</v>
      </c>
      <c r="C53" s="19">
        <f>'EXP. DETAILS'!C20</f>
        <v>5000</v>
      </c>
      <c r="D53" s="19">
        <f>'EXP. DETAILS'!D20</f>
        <v>416.66666666666669</v>
      </c>
      <c r="E53" s="19">
        <f>'EXP. DETAILS'!E20</f>
        <v>0</v>
      </c>
      <c r="F53" s="19">
        <f>'EXP. DETAILS'!F20</f>
        <v>416.66666666666669</v>
      </c>
      <c r="G53" s="19">
        <f>'EXP. DETAILS'!G20</f>
        <v>0</v>
      </c>
    </row>
    <row r="54" spans="1:7" ht="3.95" customHeight="1" x14ac:dyDescent="0.5">
      <c r="A54" s="18"/>
      <c r="B54" s="19"/>
      <c r="C54" s="19"/>
      <c r="D54" s="19"/>
      <c r="E54" s="19"/>
      <c r="F54" s="19"/>
      <c r="G54" s="19"/>
    </row>
    <row r="55" spans="1:7" ht="31.5" x14ac:dyDescent="0.5">
      <c r="A55" s="18"/>
      <c r="B55" s="21" t="s">
        <v>142</v>
      </c>
      <c r="C55" s="21">
        <f>SUM(C52:C54)</f>
        <v>5000</v>
      </c>
      <c r="D55" s="21">
        <f t="shared" ref="D55:G55" si="3">SUM(D52:D54)</f>
        <v>416.66666666666669</v>
      </c>
      <c r="E55" s="21">
        <f t="shared" si="3"/>
        <v>0</v>
      </c>
      <c r="F55" s="21">
        <f t="shared" si="3"/>
        <v>416.66666666666669</v>
      </c>
      <c r="G55" s="21">
        <f t="shared" si="3"/>
        <v>0</v>
      </c>
    </row>
    <row r="56" spans="1:7" ht="31.5" x14ac:dyDescent="0.5">
      <c r="A56" s="18"/>
      <c r="B56" s="19"/>
      <c r="C56" s="19"/>
      <c r="D56" s="19"/>
      <c r="E56" s="19"/>
      <c r="F56" s="19"/>
      <c r="G56" s="19"/>
    </row>
    <row r="57" spans="1:7" ht="31.5" x14ac:dyDescent="0.5">
      <c r="A57" s="18"/>
      <c r="B57" s="21" t="s">
        <v>152</v>
      </c>
      <c r="C57" s="19"/>
      <c r="D57" s="19"/>
      <c r="E57" s="19"/>
      <c r="F57" s="19"/>
      <c r="G57" s="19"/>
    </row>
    <row r="58" spans="1:7" ht="31.5" x14ac:dyDescent="0.5">
      <c r="A58" s="18"/>
      <c r="B58" s="19"/>
      <c r="C58" s="19" t="s">
        <v>77</v>
      </c>
      <c r="D58" s="19" t="s">
        <v>79</v>
      </c>
      <c r="E58" s="19" t="s">
        <v>4</v>
      </c>
      <c r="F58" s="19" t="s">
        <v>79</v>
      </c>
      <c r="G58" s="19" t="s">
        <v>40</v>
      </c>
    </row>
    <row r="59" spans="1:7" ht="31.5" x14ac:dyDescent="0.5">
      <c r="A59" s="18" t="s">
        <v>144</v>
      </c>
      <c r="B59" s="19" t="s">
        <v>149</v>
      </c>
      <c r="C59" s="19" t="s">
        <v>78</v>
      </c>
      <c r="D59" s="19" t="s">
        <v>2</v>
      </c>
      <c r="E59" s="19" t="s">
        <v>5</v>
      </c>
      <c r="F59" s="19" t="s">
        <v>6</v>
      </c>
      <c r="G59" s="19" t="s">
        <v>85</v>
      </c>
    </row>
    <row r="60" spans="1:7" ht="31.5" x14ac:dyDescent="0.5">
      <c r="A60" s="18">
        <v>2211100</v>
      </c>
      <c r="B60" s="19" t="s">
        <v>429</v>
      </c>
      <c r="C60" s="19">
        <f>'EXP. DETAILS'!C72</f>
        <v>2000</v>
      </c>
      <c r="D60" s="19">
        <f>'EXP. DETAILS'!D72</f>
        <v>166.66666666666666</v>
      </c>
      <c r="E60" s="19">
        <f>'EXP. DETAILS'!E72</f>
        <v>0</v>
      </c>
      <c r="F60" s="19">
        <f>'EXP. DETAILS'!F72</f>
        <v>166.66666666666666</v>
      </c>
      <c r="G60" s="19">
        <f>'EXP. DETAILS'!G72</f>
        <v>1133.02</v>
      </c>
    </row>
    <row r="61" spans="1:7" ht="3.95" customHeight="1" x14ac:dyDescent="0.5">
      <c r="A61" s="18"/>
      <c r="B61" s="19"/>
      <c r="C61" s="19"/>
      <c r="D61" s="19"/>
      <c r="E61" s="19"/>
      <c r="F61" s="19"/>
      <c r="G61" s="19"/>
    </row>
    <row r="62" spans="1:7" ht="31.5" x14ac:dyDescent="0.5">
      <c r="A62" s="18"/>
      <c r="B62" s="21" t="s">
        <v>142</v>
      </c>
      <c r="C62" s="21">
        <f>SUM(C60:C61)</f>
        <v>2000</v>
      </c>
      <c r="D62" s="21">
        <f t="shared" ref="D62:G62" si="4">D60</f>
        <v>166.66666666666666</v>
      </c>
      <c r="E62" s="21">
        <f t="shared" si="4"/>
        <v>0</v>
      </c>
      <c r="F62" s="21">
        <f t="shared" si="4"/>
        <v>166.66666666666666</v>
      </c>
      <c r="G62" s="21">
        <f t="shared" si="4"/>
        <v>1133.02</v>
      </c>
    </row>
    <row r="63" spans="1:7" ht="31.5" x14ac:dyDescent="0.5">
      <c r="A63" s="18"/>
      <c r="B63" s="19"/>
      <c r="C63" s="19"/>
      <c r="D63" s="19"/>
      <c r="E63" s="19"/>
      <c r="F63" s="19"/>
      <c r="G63" s="19"/>
    </row>
    <row r="64" spans="1:7" ht="31.5" x14ac:dyDescent="0.5">
      <c r="A64" s="18"/>
      <c r="B64" s="21" t="s">
        <v>154</v>
      </c>
      <c r="C64" s="19"/>
      <c r="D64" s="19"/>
      <c r="E64" s="19"/>
      <c r="F64" s="19"/>
      <c r="G64" s="19"/>
    </row>
    <row r="65" spans="1:7" ht="31.5" x14ac:dyDescent="0.5">
      <c r="A65" s="18"/>
      <c r="B65" s="21"/>
      <c r="C65" s="21" t="s">
        <v>77</v>
      </c>
      <c r="D65" s="21" t="s">
        <v>79</v>
      </c>
      <c r="E65" s="21" t="s">
        <v>4</v>
      </c>
      <c r="F65" s="21" t="s">
        <v>79</v>
      </c>
      <c r="G65" s="21" t="s">
        <v>40</v>
      </c>
    </row>
    <row r="66" spans="1:7" ht="31.5" x14ac:dyDescent="0.5">
      <c r="A66" s="18" t="s">
        <v>144</v>
      </c>
      <c r="B66" s="21" t="s">
        <v>71</v>
      </c>
      <c r="C66" s="21" t="s">
        <v>78</v>
      </c>
      <c r="D66" s="21" t="s">
        <v>2</v>
      </c>
      <c r="E66" s="21" t="s">
        <v>5</v>
      </c>
      <c r="F66" s="21" t="s">
        <v>6</v>
      </c>
      <c r="G66" s="21" t="s">
        <v>85</v>
      </c>
    </row>
    <row r="67" spans="1:7" ht="31.5" x14ac:dyDescent="0.5">
      <c r="A67" s="18">
        <v>3111000</v>
      </c>
      <c r="B67" s="19" t="s">
        <v>155</v>
      </c>
      <c r="C67" s="19">
        <f>'EXP. DETAILS'!C41+'EXP. DETAILS'!C44+'EXP. DETAILS'!C45+'EXP. DETAILS'!C178+'EXP. DETAILS'!C189+'EXP. DETAILS'!C187+'EXP. DETAILS'!C188+'EXP. DETAILS'!C194+'EXP. DETAILS'!C207+'EXP. DETAILS'!C208+'EXP. DETAILS'!C209+'EXP. DETAILS'!C214+'EXP. DETAILS'!C215+'EXP. DETAILS'!C216+'EXP. DETAILS'!C320</f>
        <v>1808014.9100000001</v>
      </c>
      <c r="D67" s="19">
        <f>'EXP. DETAILS'!D41+'EXP. DETAILS'!D44+'EXP. DETAILS'!D45+'EXP. DETAILS'!D178+'EXP. DETAILS'!D189+'EXP. DETAILS'!D187+'EXP. DETAILS'!D188+'EXP. DETAILS'!D194+'EXP. DETAILS'!D207+'EXP. DETAILS'!D208+'EXP. DETAILS'!D209+'EXP. DETAILS'!D214+'EXP. DETAILS'!D215+'EXP. DETAILS'!D216+'EXP. DETAILS'!D320</f>
        <v>150667.90916666668</v>
      </c>
      <c r="E67" s="19">
        <f>'EXP. DETAILS'!E41+'EXP. DETAILS'!E44+'EXP. DETAILS'!E45+'EXP. DETAILS'!E178+'EXP. DETAILS'!E189+'EXP. DETAILS'!E187+'EXP. DETAILS'!E188+'EXP. DETAILS'!E194+'EXP. DETAILS'!E207+'EXP. DETAILS'!E208+'EXP. DETAILS'!E209+'EXP. DETAILS'!E214+'EXP. DETAILS'!E215+'EXP. DETAILS'!E216+'EXP. DETAILS'!E320</f>
        <v>7820</v>
      </c>
      <c r="F67" s="19">
        <f>'EXP. DETAILS'!F41+'EXP. DETAILS'!F44+'EXP. DETAILS'!F45+'EXP. DETAILS'!F178+'EXP. DETAILS'!F189+'EXP. DETAILS'!F187+'EXP. DETAILS'!F188+'EXP. DETAILS'!F194+'EXP. DETAILS'!F207+'EXP. DETAILS'!F208+'EXP. DETAILS'!F209+'EXP. DETAILS'!F214+'EXP. DETAILS'!F215+'EXP. DETAILS'!F216+'EXP. DETAILS'!F320</f>
        <v>142847.90916666668</v>
      </c>
      <c r="G67" s="19">
        <f>'EXP. DETAILS'!G41+'EXP. DETAILS'!G44+'EXP. DETAILS'!G45+'EXP. DETAILS'!G178+'EXP. DETAILS'!G189+'EXP. DETAILS'!G187+'EXP. DETAILS'!G188+'EXP. DETAILS'!G194+'EXP. DETAILS'!G207+'EXP. DETAILS'!G208+'EXP. DETAILS'!G209+'EXP. DETAILS'!G214+'EXP. DETAILS'!G215+'EXP. DETAILS'!G216+'EXP. DETAILS'!G320</f>
        <v>1202248.48</v>
      </c>
    </row>
    <row r="68" spans="1:7" ht="3.95" customHeight="1" x14ac:dyDescent="0.5">
      <c r="A68" s="18"/>
      <c r="B68" s="19"/>
      <c r="C68" s="19"/>
      <c r="D68" s="19"/>
      <c r="E68" s="19"/>
      <c r="F68" s="19"/>
      <c r="G68" s="19"/>
    </row>
    <row r="69" spans="1:7" ht="31.5" x14ac:dyDescent="0.5">
      <c r="A69" s="18"/>
      <c r="B69" s="21" t="s">
        <v>156</v>
      </c>
      <c r="C69" s="21">
        <f>SUM(C67:C68)</f>
        <v>1808014.9100000001</v>
      </c>
      <c r="D69" s="21">
        <f t="shared" ref="D69:G69" si="5">D67</f>
        <v>150667.90916666668</v>
      </c>
      <c r="E69" s="21">
        <f t="shared" si="5"/>
        <v>7820</v>
      </c>
      <c r="F69" s="21">
        <f t="shared" si="5"/>
        <v>142847.90916666668</v>
      </c>
      <c r="G69" s="21">
        <f t="shared" si="5"/>
        <v>1202248.48</v>
      </c>
    </row>
    <row r="70" spans="1:7" ht="31.5" x14ac:dyDescent="0.5">
      <c r="A70" s="18"/>
      <c r="B70" s="19"/>
      <c r="C70" s="19"/>
      <c r="D70" s="19"/>
      <c r="E70" s="19"/>
      <c r="F70" s="19"/>
      <c r="G70" s="19"/>
    </row>
    <row r="71" spans="1:7" ht="31.5" x14ac:dyDescent="0.5">
      <c r="A71" s="18"/>
      <c r="B71" s="19"/>
      <c r="C71" s="19"/>
      <c r="D71" s="19"/>
      <c r="E71" s="19"/>
      <c r="F71" s="19"/>
      <c r="G71" s="19"/>
    </row>
    <row r="72" spans="1:7" ht="31.5" x14ac:dyDescent="0.5">
      <c r="A72" s="18"/>
      <c r="B72" s="19"/>
      <c r="C72" s="19"/>
      <c r="D72" s="19"/>
      <c r="E72" s="19"/>
      <c r="F72" s="19"/>
      <c r="G72" s="19"/>
    </row>
    <row r="73" spans="1:7" ht="31.5" x14ac:dyDescent="0.5">
      <c r="A73" s="18"/>
      <c r="B73" s="21" t="s">
        <v>157</v>
      </c>
      <c r="C73" s="19"/>
      <c r="D73" s="19"/>
      <c r="E73" s="19"/>
      <c r="F73" s="19"/>
      <c r="G73" s="19"/>
    </row>
    <row r="74" spans="1:7" ht="31.5" x14ac:dyDescent="0.5">
      <c r="A74" s="18"/>
      <c r="B74" s="21"/>
      <c r="C74" s="21" t="s">
        <v>77</v>
      </c>
      <c r="D74" s="21" t="s">
        <v>79</v>
      </c>
      <c r="E74" s="21" t="s">
        <v>4</v>
      </c>
      <c r="F74" s="21" t="s">
        <v>79</v>
      </c>
      <c r="G74" s="21" t="s">
        <v>40</v>
      </c>
    </row>
    <row r="75" spans="1:7" ht="31.5" x14ac:dyDescent="0.5">
      <c r="A75" s="18" t="s">
        <v>144</v>
      </c>
      <c r="B75" s="21" t="s">
        <v>158</v>
      </c>
      <c r="C75" s="21" t="s">
        <v>78</v>
      </c>
      <c r="D75" s="21" t="s">
        <v>2</v>
      </c>
      <c r="E75" s="21" t="s">
        <v>5</v>
      </c>
      <c r="F75" s="21" t="s">
        <v>6</v>
      </c>
      <c r="G75" s="21" t="s">
        <v>85</v>
      </c>
    </row>
    <row r="76" spans="1:7" ht="31.5" x14ac:dyDescent="0.5">
      <c r="A76" s="18">
        <v>3111150</v>
      </c>
      <c r="B76" s="19" t="s">
        <v>159</v>
      </c>
      <c r="C76" s="19">
        <f>'EXP. DETAILS'!C42+'EXP. DETAILS'!C43</f>
        <v>420590.34</v>
      </c>
      <c r="D76" s="19">
        <f>'EXP. DETAILS'!D42+'EXP. DETAILS'!D43</f>
        <v>35049.195000000007</v>
      </c>
      <c r="E76" s="19">
        <f>'EXP. DETAILS'!E42+'EXP. DETAILS'!E43</f>
        <v>190534.25</v>
      </c>
      <c r="F76" s="19">
        <f>'EXP. DETAILS'!F42+'EXP. DETAILS'!F43</f>
        <v>-155485.05499999999</v>
      </c>
      <c r="G76" s="19">
        <f>'EXP. DETAILS'!G42+'EXP. DETAILS'!G43</f>
        <v>389519.46</v>
      </c>
    </row>
    <row r="77" spans="1:7" ht="31.5" x14ac:dyDescent="0.5">
      <c r="A77" s="18">
        <v>3111250</v>
      </c>
      <c r="B77" s="19" t="s">
        <v>160</v>
      </c>
      <c r="C77" s="19">
        <f>'EXP. DETAILS'!C241+'EXP. DETAILS'!C246+'EXP. DETAILS'!C238</f>
        <v>206354</v>
      </c>
      <c r="D77" s="19">
        <f>'EXP. DETAILS'!D241+'EXP. DETAILS'!D246+'EXP. DETAILS'!D238</f>
        <v>17196.166666666668</v>
      </c>
      <c r="E77" s="19">
        <f>'EXP. DETAILS'!E241+'EXP. DETAILS'!E246+'EXP. DETAILS'!E238</f>
        <v>29998.44</v>
      </c>
      <c r="F77" s="19">
        <f>'EXP. DETAILS'!F241+'EXP. DETAILS'!F246+'EXP. DETAILS'!F238</f>
        <v>-12802.273333333331</v>
      </c>
      <c r="G77" s="19">
        <f>'EXP. DETAILS'!G241+'EXP. DETAILS'!G246+'EXP. DETAILS'!G238</f>
        <v>322535.03999999998</v>
      </c>
    </row>
    <row r="78" spans="1:7" ht="3.95" customHeight="1" x14ac:dyDescent="0.5">
      <c r="A78" s="18"/>
      <c r="B78" s="19"/>
      <c r="C78" s="19"/>
      <c r="D78" s="19"/>
      <c r="E78" s="19"/>
      <c r="F78" s="19"/>
      <c r="G78" s="19"/>
    </row>
    <row r="79" spans="1:7" ht="31.5" x14ac:dyDescent="0.5">
      <c r="A79" s="18"/>
      <c r="B79" s="21" t="s">
        <v>142</v>
      </c>
      <c r="C79" s="19">
        <f>SUM(C76:C78)</f>
        <v>626944.34000000008</v>
      </c>
      <c r="D79" s="19">
        <f t="shared" ref="D79:G79" si="6">SUM(D76:D78)</f>
        <v>52245.361666666679</v>
      </c>
      <c r="E79" s="19">
        <f t="shared" si="6"/>
        <v>220532.69</v>
      </c>
      <c r="F79" s="19">
        <f t="shared" si="6"/>
        <v>-168287.32833333331</v>
      </c>
      <c r="G79" s="19">
        <f t="shared" si="6"/>
        <v>712054.5</v>
      </c>
    </row>
    <row r="80" spans="1:7" ht="31.5" x14ac:dyDescent="0.5">
      <c r="A80" s="18"/>
      <c r="B80" s="21"/>
      <c r="C80" s="19"/>
      <c r="D80" s="19"/>
      <c r="E80" s="19"/>
      <c r="F80" s="19"/>
      <c r="G80" s="19"/>
    </row>
    <row r="81" spans="1:7" ht="31.5" x14ac:dyDescent="0.5">
      <c r="A81" s="18"/>
      <c r="B81" s="42" t="s">
        <v>455</v>
      </c>
      <c r="C81" s="19"/>
      <c r="D81" s="19"/>
      <c r="E81" s="19"/>
      <c r="F81" s="19"/>
      <c r="G81" s="19">
        <f>'EXP. DETAILS'!G389</f>
        <v>201250</v>
      </c>
    </row>
    <row r="82" spans="1:7" ht="31.5" x14ac:dyDescent="0.5">
      <c r="A82" s="18"/>
      <c r="B82" s="19"/>
      <c r="C82" s="19"/>
      <c r="D82" s="19"/>
      <c r="E82" s="19"/>
      <c r="F82" s="19"/>
      <c r="G82" s="19"/>
    </row>
    <row r="83" spans="1:7" ht="32.25" thickBot="1" x14ac:dyDescent="0.55000000000000004">
      <c r="A83" s="18"/>
      <c r="B83" s="21" t="s">
        <v>46</v>
      </c>
      <c r="C83" s="31">
        <f>C15+C31+C38+C47+C55+C62+C69+C79</f>
        <v>6940897.5099999998</v>
      </c>
      <c r="D83" s="31">
        <f t="shared" ref="D83:F83" si="7">D15+D31+D38+D47+D55+D62+D69+D79</f>
        <v>578408.12583333347</v>
      </c>
      <c r="E83" s="31">
        <f t="shared" si="7"/>
        <v>657027.51</v>
      </c>
      <c r="F83" s="31">
        <f t="shared" si="7"/>
        <v>-78619.384166666627</v>
      </c>
      <c r="G83" s="31">
        <f>G15+G31+G38+G47+G55+G62+G69+G79+G81</f>
        <v>6017507.1100000003</v>
      </c>
    </row>
    <row r="84" spans="1:7" ht="32.25" thickTop="1" x14ac:dyDescent="0.5">
      <c r="A84" s="18"/>
      <c r="B84" s="19"/>
      <c r="C84" s="30"/>
      <c r="D84" s="30"/>
      <c r="E84" s="30"/>
      <c r="F84" s="30"/>
      <c r="G84" s="30"/>
    </row>
  </sheetData>
  <sheetProtection selectLockedCells="1" selectUnlockedCells="1"/>
  <mergeCells count="3">
    <mergeCell ref="A1:G1"/>
    <mergeCell ref="A2:G2"/>
    <mergeCell ref="A3:G3"/>
  </mergeCells>
  <pageMargins left="0.7" right="0.7" top="0.75" bottom="0.75" header="0.3" footer="0.3"/>
  <pageSetup scale="43" orientation="landscape" r:id="rId1"/>
  <headerFooter>
    <oddFooter>&amp;C&amp;"-,Bold"&amp;24&amp;P of &amp;N</oddFooter>
  </headerFooter>
  <rowBreaks count="1" manualBreakCount="1">
    <brk id="47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3"/>
  </sheetPr>
  <dimension ref="A1:I401"/>
  <sheetViews>
    <sheetView view="pageBreakPreview" topLeftCell="A372" zoomScale="50" zoomScaleNormal="100" zoomScaleSheetLayoutView="50" workbookViewId="0">
      <selection activeCell="B389" sqref="B389"/>
    </sheetView>
  </sheetViews>
  <sheetFormatPr defaultRowHeight="15" x14ac:dyDescent="0.25"/>
  <cols>
    <col min="1" max="1" width="20.140625" style="2" customWidth="1"/>
    <col min="2" max="2" width="90.85546875" customWidth="1"/>
    <col min="3" max="3" width="30.5703125" bestFit="1" customWidth="1"/>
    <col min="4" max="4" width="27" bestFit="1" customWidth="1"/>
    <col min="5" max="5" width="30.5703125" bestFit="1" customWidth="1"/>
    <col min="6" max="6" width="28.42578125" bestFit="1" customWidth="1"/>
    <col min="7" max="7" width="42" customWidth="1"/>
  </cols>
  <sheetData>
    <row r="1" spans="1:9" ht="31.5" x14ac:dyDescent="0.5">
      <c r="A1" s="59" t="s">
        <v>208</v>
      </c>
      <c r="B1" s="59"/>
      <c r="C1" s="59"/>
      <c r="D1" s="59"/>
      <c r="E1" s="59"/>
      <c r="F1" s="59"/>
      <c r="G1" s="59"/>
    </row>
    <row r="2" spans="1:9" ht="31.5" x14ac:dyDescent="0.5">
      <c r="A2" s="59" t="s">
        <v>121</v>
      </c>
      <c r="B2" s="59"/>
      <c r="C2" s="59"/>
      <c r="D2" s="59"/>
      <c r="E2" s="59"/>
      <c r="F2" s="59"/>
      <c r="G2" s="59"/>
    </row>
    <row r="3" spans="1:9" ht="31.5" x14ac:dyDescent="0.5">
      <c r="A3" s="64" t="str">
        <f>'[1]TRIAL BALANCE'!$F$130</f>
        <v>AS AT DECEMBER 31, 2 0 1 9</v>
      </c>
      <c r="B3" s="59"/>
      <c r="C3" s="59"/>
      <c r="D3" s="59"/>
      <c r="E3" s="59"/>
      <c r="F3" s="59"/>
      <c r="G3" s="59"/>
    </row>
    <row r="4" spans="1:9" ht="3.95" customHeight="1" x14ac:dyDescent="0.5">
      <c r="A4" s="18"/>
      <c r="B4" s="17"/>
      <c r="C4" s="17"/>
      <c r="D4" s="17"/>
      <c r="E4" s="17"/>
      <c r="F4" s="17"/>
      <c r="G4" s="17"/>
    </row>
    <row r="5" spans="1:9" ht="31.5" x14ac:dyDescent="0.5">
      <c r="A5" s="18"/>
      <c r="B5" s="68" t="s">
        <v>290</v>
      </c>
      <c r="C5" s="70"/>
      <c r="D5" s="18"/>
      <c r="E5" s="18"/>
      <c r="F5" s="18"/>
      <c r="G5" s="18"/>
      <c r="H5" s="2"/>
      <c r="I5" s="2"/>
    </row>
    <row r="6" spans="1:9" ht="3.95" customHeight="1" x14ac:dyDescent="0.5">
      <c r="A6" s="18"/>
      <c r="B6" s="17"/>
      <c r="C6" s="17"/>
      <c r="D6" s="17"/>
      <c r="E6" s="17"/>
      <c r="F6" s="17"/>
      <c r="G6" s="17"/>
    </row>
    <row r="7" spans="1:9" ht="31.5" x14ac:dyDescent="0.5">
      <c r="A7" s="66" t="s">
        <v>42</v>
      </c>
      <c r="B7" s="71" t="s">
        <v>71</v>
      </c>
      <c r="C7" s="21" t="s">
        <v>77</v>
      </c>
      <c r="D7" s="21" t="s">
        <v>79</v>
      </c>
      <c r="E7" s="21" t="s">
        <v>4</v>
      </c>
      <c r="F7" s="21" t="s">
        <v>79</v>
      </c>
      <c r="G7" s="21" t="s">
        <v>40</v>
      </c>
      <c r="H7" s="2"/>
      <c r="I7" s="2"/>
    </row>
    <row r="8" spans="1:9" ht="31.5" x14ac:dyDescent="0.5">
      <c r="A8" s="67"/>
      <c r="B8" s="72"/>
      <c r="C8" s="21" t="s">
        <v>78</v>
      </c>
      <c r="D8" s="21" t="s">
        <v>2</v>
      </c>
      <c r="E8" s="21" t="s">
        <v>5</v>
      </c>
      <c r="F8" s="21" t="s">
        <v>6</v>
      </c>
      <c r="G8" s="21" t="s">
        <v>85</v>
      </c>
      <c r="H8" s="2"/>
      <c r="I8" s="2"/>
    </row>
    <row r="9" spans="1:9" ht="3.95" customHeight="1" x14ac:dyDescent="0.5">
      <c r="A9" s="18"/>
      <c r="B9" s="17"/>
      <c r="C9" s="19"/>
      <c r="D9" s="19"/>
      <c r="E9" s="19"/>
      <c r="F9" s="19"/>
      <c r="G9" s="19"/>
    </row>
    <row r="10" spans="1:9" ht="31.5" x14ac:dyDescent="0.5">
      <c r="A10" s="18"/>
      <c r="B10" s="27" t="s">
        <v>291</v>
      </c>
      <c r="C10" s="19"/>
      <c r="D10" s="19"/>
      <c r="E10" s="19"/>
      <c r="F10" s="19"/>
      <c r="G10" s="19"/>
    </row>
    <row r="11" spans="1:9" ht="31.5" x14ac:dyDescent="0.5">
      <c r="A11" s="18"/>
      <c r="B11" s="27" t="s">
        <v>292</v>
      </c>
      <c r="C11" s="19"/>
      <c r="D11" s="19"/>
      <c r="E11" s="19"/>
      <c r="F11" s="19"/>
      <c r="G11" s="19"/>
    </row>
    <row r="12" spans="1:9" ht="31.5" x14ac:dyDescent="0.5">
      <c r="A12" s="18">
        <v>2111001</v>
      </c>
      <c r="B12" s="17" t="s">
        <v>326</v>
      </c>
      <c r="C12" s="19">
        <v>756210.17</v>
      </c>
      <c r="D12" s="19">
        <f>C12/12</f>
        <v>63017.514166666668</v>
      </c>
      <c r="E12" s="19">
        <f>'[1]TRIAL BALANCE'!$N$9</f>
        <v>37718.300000000003</v>
      </c>
      <c r="F12" s="19">
        <f>D12-E12</f>
        <v>25299.214166666665</v>
      </c>
      <c r="G12" s="19">
        <f>'[1]TRIAL BALANCE'!$N$9+'[1]TRIAL BALANCE'!$O$9</f>
        <v>577096.1100000001</v>
      </c>
    </row>
    <row r="13" spans="1:9" ht="5.0999999999999996" customHeight="1" x14ac:dyDescent="0.5">
      <c r="A13" s="18"/>
      <c r="B13" s="17"/>
      <c r="C13" s="19"/>
      <c r="D13" s="19"/>
      <c r="E13" s="19"/>
      <c r="F13" s="19"/>
      <c r="G13" s="19"/>
    </row>
    <row r="14" spans="1:9" ht="31.5" x14ac:dyDescent="0.5">
      <c r="A14" s="18"/>
      <c r="B14" s="18" t="s">
        <v>68</v>
      </c>
      <c r="C14" s="19">
        <f>C12</f>
        <v>756210.17</v>
      </c>
      <c r="D14" s="19">
        <f t="shared" ref="D14:G14" si="0">SUM(D12)</f>
        <v>63017.514166666668</v>
      </c>
      <c r="E14" s="19">
        <f t="shared" si="0"/>
        <v>37718.300000000003</v>
      </c>
      <c r="F14" s="19">
        <f t="shared" si="0"/>
        <v>25299.214166666665</v>
      </c>
      <c r="G14" s="19">
        <f t="shared" si="0"/>
        <v>577096.1100000001</v>
      </c>
    </row>
    <row r="15" spans="1:9" ht="5.0999999999999996" customHeight="1" x14ac:dyDescent="0.5">
      <c r="A15" s="18"/>
      <c r="B15" s="18"/>
      <c r="C15" s="19"/>
      <c r="D15" s="19"/>
      <c r="E15" s="19"/>
      <c r="F15" s="19"/>
      <c r="G15" s="19"/>
    </row>
    <row r="16" spans="1:9" ht="31.5" x14ac:dyDescent="0.5">
      <c r="A16" s="18"/>
      <c r="B16" s="27" t="s">
        <v>293</v>
      </c>
      <c r="C16" s="19"/>
      <c r="D16" s="19"/>
      <c r="E16" s="19"/>
      <c r="F16" s="19"/>
      <c r="G16" s="19"/>
    </row>
    <row r="17" spans="1:7" ht="31.5" x14ac:dyDescent="0.5">
      <c r="A17" s="18">
        <v>2111234</v>
      </c>
      <c r="B17" s="17" t="s">
        <v>327</v>
      </c>
      <c r="C17" s="19">
        <v>4000</v>
      </c>
      <c r="D17" s="19">
        <f>C17/12</f>
        <v>333.33333333333331</v>
      </c>
      <c r="E17" s="19">
        <f>'[1]TRIAL BALANCE'!$N$12</f>
        <v>0</v>
      </c>
      <c r="F17" s="19">
        <f>D17-E17</f>
        <v>333.33333333333331</v>
      </c>
      <c r="G17" s="19">
        <f>'[1]TRIAL BALANCE'!$N$12+'[1]TRIAL BALANCE'!$O$12</f>
        <v>1200</v>
      </c>
    </row>
    <row r="18" spans="1:7" ht="31.5" x14ac:dyDescent="0.5">
      <c r="A18" s="18">
        <v>2111102</v>
      </c>
      <c r="B18" s="17" t="s">
        <v>328</v>
      </c>
      <c r="C18" s="19">
        <v>32004</v>
      </c>
      <c r="D18" s="19">
        <f t="shared" ref="D18:D21" si="1">C18/12</f>
        <v>2667</v>
      </c>
      <c r="E18" s="19">
        <f>'[1]TRIAL BALANCE'!$N$13</f>
        <v>2138.44</v>
      </c>
      <c r="F18" s="19">
        <f t="shared" ref="F18:F21" si="2">D18-E18</f>
        <v>528.55999999999995</v>
      </c>
      <c r="G18" s="19">
        <f>'[1]TRIAL BALANCE'!$N$13+'[1]TRIAL BALANCE'!$O$13</f>
        <v>25392.829999999998</v>
      </c>
    </row>
    <row r="19" spans="1:7" ht="31.5" x14ac:dyDescent="0.5">
      <c r="A19" s="18">
        <v>2121001</v>
      </c>
      <c r="B19" s="17" t="s">
        <v>329</v>
      </c>
      <c r="C19" s="19">
        <v>4162.5200000000004</v>
      </c>
      <c r="D19" s="19">
        <f t="shared" si="1"/>
        <v>346.87666666666672</v>
      </c>
      <c r="E19" s="19">
        <f>'[1]TRIAL BALANCE'!$N$14</f>
        <v>421.08</v>
      </c>
      <c r="F19" s="19">
        <f t="shared" si="2"/>
        <v>-74.203333333333262</v>
      </c>
      <c r="G19" s="19">
        <f>'[1]TRIAL BALANCE'!$N$14+'[1]TRIAL BALANCE'!$O$14</f>
        <v>6091.64</v>
      </c>
    </row>
    <row r="20" spans="1:7" ht="31.5" x14ac:dyDescent="0.5">
      <c r="A20" s="18">
        <v>2111243</v>
      </c>
      <c r="B20" s="17" t="s">
        <v>331</v>
      </c>
      <c r="C20" s="19">
        <v>5000</v>
      </c>
      <c r="D20" s="19">
        <f t="shared" si="1"/>
        <v>416.66666666666669</v>
      </c>
      <c r="E20" s="19">
        <f>'[1]TRIAL BALANCE'!$N$15</f>
        <v>0</v>
      </c>
      <c r="F20" s="19">
        <f t="shared" si="2"/>
        <v>416.66666666666669</v>
      </c>
      <c r="G20" s="19">
        <f>'[1]TRIAL BALANCE'!$N$15+'[1]TRIAL BALANCE'!$O$15</f>
        <v>0</v>
      </c>
    </row>
    <row r="21" spans="1:7" ht="31.5" x14ac:dyDescent="0.5">
      <c r="A21" s="18">
        <v>2111248</v>
      </c>
      <c r="B21" s="17" t="s">
        <v>330</v>
      </c>
      <c r="C21" s="19">
        <v>2400</v>
      </c>
      <c r="D21" s="19">
        <f t="shared" si="1"/>
        <v>200</v>
      </c>
      <c r="E21" s="19">
        <f>'[1]TRIAL BALANCE'!$N$16</f>
        <v>0</v>
      </c>
      <c r="F21" s="19">
        <f t="shared" si="2"/>
        <v>200</v>
      </c>
      <c r="G21" s="19">
        <f>'[1]TRIAL BALANCE'!$N$16+'[1]TRIAL BALANCE'!$O$16</f>
        <v>2200</v>
      </c>
    </row>
    <row r="22" spans="1:7" ht="5.0999999999999996" customHeight="1" x14ac:dyDescent="0.5">
      <c r="A22" s="18"/>
      <c r="B22" s="17"/>
      <c r="C22" s="19"/>
      <c r="D22" s="19"/>
      <c r="E22" s="19"/>
      <c r="F22" s="19"/>
      <c r="G22" s="19"/>
    </row>
    <row r="23" spans="1:7" ht="31.5" x14ac:dyDescent="0.5">
      <c r="A23" s="18"/>
      <c r="B23" s="18" t="s">
        <v>68</v>
      </c>
      <c r="C23" s="19">
        <f>SUM(C17:C22)</f>
        <v>47566.520000000004</v>
      </c>
      <c r="D23" s="19">
        <f t="shared" ref="D23:G23" si="3">SUM(D17:D21)</f>
        <v>3963.8766666666666</v>
      </c>
      <c r="E23" s="19">
        <f t="shared" si="3"/>
        <v>2559.52</v>
      </c>
      <c r="F23" s="19">
        <f t="shared" si="3"/>
        <v>1404.3566666666666</v>
      </c>
      <c r="G23" s="19">
        <f t="shared" si="3"/>
        <v>34884.47</v>
      </c>
    </row>
    <row r="24" spans="1:7" ht="5.0999999999999996" customHeight="1" x14ac:dyDescent="0.5">
      <c r="A24" s="18"/>
      <c r="B24" s="18"/>
      <c r="C24" s="19"/>
      <c r="D24" s="19"/>
      <c r="E24" s="19"/>
      <c r="F24" s="19"/>
      <c r="G24" s="19"/>
    </row>
    <row r="25" spans="1:7" ht="31.5" x14ac:dyDescent="0.5">
      <c r="A25" s="18"/>
      <c r="B25" s="27" t="s">
        <v>294</v>
      </c>
      <c r="C25" s="19"/>
      <c r="D25" s="19"/>
      <c r="E25" s="19"/>
      <c r="F25" s="19"/>
      <c r="G25" s="19"/>
    </row>
    <row r="26" spans="1:7" ht="31.5" x14ac:dyDescent="0.5">
      <c r="A26" s="18">
        <v>2210101</v>
      </c>
      <c r="B26" s="17" t="s">
        <v>306</v>
      </c>
      <c r="C26" s="19">
        <v>16000</v>
      </c>
      <c r="D26" s="19">
        <f>C26/12</f>
        <v>1333.3333333333333</v>
      </c>
      <c r="E26" s="19">
        <f>'[1]TRIAL BALANCE'!$N$19</f>
        <v>15592.36</v>
      </c>
      <c r="F26" s="19">
        <f>D26-E26</f>
        <v>-14259.026666666667</v>
      </c>
      <c r="G26" s="19">
        <f>'[1]TRIAL BALANCE'!$N$19+'[1]TRIAL BALANCE'!$O$19</f>
        <v>82377.440000000002</v>
      </c>
    </row>
    <row r="27" spans="1:7" ht="31.5" x14ac:dyDescent="0.5">
      <c r="A27" s="18">
        <v>2210108</v>
      </c>
      <c r="B27" s="17" t="s">
        <v>309</v>
      </c>
      <c r="C27" s="19">
        <v>155674.37</v>
      </c>
      <c r="D27" s="19">
        <f t="shared" ref="D27:D48" si="4">C27/12</f>
        <v>12972.864166666666</v>
      </c>
      <c r="E27" s="19">
        <f>'[1]TRIAL BALANCE'!$N$20</f>
        <v>0</v>
      </c>
      <c r="F27" s="19">
        <f t="shared" ref="F27:F48" si="5">D27-E27</f>
        <v>12972.864166666666</v>
      </c>
      <c r="G27" s="19">
        <f>'[1]TRIAL BALANCE'!$N$20+'[1]TRIAL BALANCE'!$O$20</f>
        <v>147008</v>
      </c>
    </row>
    <row r="28" spans="1:7" ht="31.5" x14ac:dyDescent="0.5">
      <c r="A28" s="18">
        <v>2210902</v>
      </c>
      <c r="B28" s="17" t="s">
        <v>163</v>
      </c>
      <c r="C28" s="19">
        <v>125000</v>
      </c>
      <c r="D28" s="19">
        <f t="shared" si="4"/>
        <v>10416.666666666666</v>
      </c>
      <c r="E28" s="19">
        <f>'[1]TRIAL BALANCE'!$N$21</f>
        <v>62045</v>
      </c>
      <c r="F28" s="19">
        <f t="shared" si="5"/>
        <v>-51628.333333333336</v>
      </c>
      <c r="G28" s="19">
        <f>'[1]TRIAL BALANCE'!$N$21+'[1]TRIAL BALANCE'!$O$21</f>
        <v>104338</v>
      </c>
    </row>
    <row r="29" spans="1:7" ht="31.5" x14ac:dyDescent="0.5">
      <c r="A29" s="18">
        <v>2210606</v>
      </c>
      <c r="B29" s="17" t="s">
        <v>130</v>
      </c>
      <c r="C29" s="19">
        <v>15000</v>
      </c>
      <c r="D29" s="19">
        <f t="shared" si="4"/>
        <v>1250</v>
      </c>
      <c r="E29" s="19">
        <f>'[1]TRIAL BALANCE'!$N$22</f>
        <v>0</v>
      </c>
      <c r="F29" s="19">
        <f t="shared" si="5"/>
        <v>1250</v>
      </c>
      <c r="G29" s="19">
        <f>'[1]TRIAL BALANCE'!$N$22+'[1]TRIAL BALANCE'!$O$22</f>
        <v>10270</v>
      </c>
    </row>
    <row r="30" spans="1:7" ht="31.5" x14ac:dyDescent="0.5">
      <c r="A30" s="18">
        <v>2210623</v>
      </c>
      <c r="B30" s="17" t="s">
        <v>321</v>
      </c>
      <c r="C30" s="19">
        <v>20000</v>
      </c>
      <c r="D30" s="19">
        <f t="shared" si="4"/>
        <v>1666.6666666666667</v>
      </c>
      <c r="E30" s="19">
        <f>'[1]TRIAL BALANCE'!$N$23</f>
        <v>1700</v>
      </c>
      <c r="F30" s="19">
        <f t="shared" si="5"/>
        <v>-33.333333333333258</v>
      </c>
      <c r="G30" s="19">
        <f>'[1]TRIAL BALANCE'!$N$23+'[1]TRIAL BALANCE'!$O$23</f>
        <v>10220</v>
      </c>
    </row>
    <row r="31" spans="1:7" ht="31.5" x14ac:dyDescent="0.5">
      <c r="A31" s="18">
        <v>2210711</v>
      </c>
      <c r="B31" s="17" t="s">
        <v>298</v>
      </c>
      <c r="C31" s="19">
        <v>30000</v>
      </c>
      <c r="D31" s="19">
        <f t="shared" si="4"/>
        <v>2500</v>
      </c>
      <c r="E31" s="19">
        <f>'[1]TRIAL BALANCE'!$N$24</f>
        <v>0</v>
      </c>
      <c r="F31" s="19">
        <f t="shared" si="5"/>
        <v>2500</v>
      </c>
      <c r="G31" s="19">
        <f>'[1]TRIAL BALANCE'!$N$24+'[1]TRIAL BALANCE'!$O$24</f>
        <v>48168.1</v>
      </c>
    </row>
    <row r="32" spans="1:7" ht="31.5" x14ac:dyDescent="0.5">
      <c r="A32" s="18">
        <v>2210904</v>
      </c>
      <c r="B32" s="17" t="s">
        <v>320</v>
      </c>
      <c r="C32" s="19">
        <v>62269.75</v>
      </c>
      <c r="D32" s="19">
        <f t="shared" si="4"/>
        <v>5189.145833333333</v>
      </c>
      <c r="E32" s="19">
        <f>'[1]TRIAL BALANCE'!$N$25</f>
        <v>0</v>
      </c>
      <c r="F32" s="19">
        <f t="shared" si="5"/>
        <v>5189.145833333333</v>
      </c>
      <c r="G32" s="19">
        <f>'[1]TRIAL BALANCE'!$N$25+'[1]TRIAL BALANCE'!$O$25</f>
        <v>0</v>
      </c>
    </row>
    <row r="33" spans="1:7" ht="31.5" x14ac:dyDescent="0.5">
      <c r="A33" s="18">
        <v>2210908</v>
      </c>
      <c r="B33" s="17" t="s">
        <v>316</v>
      </c>
      <c r="C33" s="19">
        <v>20000</v>
      </c>
      <c r="D33" s="19">
        <f t="shared" si="4"/>
        <v>1666.6666666666667</v>
      </c>
      <c r="E33" s="19">
        <f>'[1]TRIAL BALANCE'!$N$26</f>
        <v>0</v>
      </c>
      <c r="F33" s="19">
        <f t="shared" si="5"/>
        <v>1666.6666666666667</v>
      </c>
      <c r="G33" s="19">
        <f>'[1]TRIAL BALANCE'!$N$26+'[1]TRIAL BALANCE'!$O$26</f>
        <v>8330</v>
      </c>
    </row>
    <row r="34" spans="1:7" ht="31.5" x14ac:dyDescent="0.5">
      <c r="A34" s="18">
        <v>2210909</v>
      </c>
      <c r="B34" s="17" t="s">
        <v>322</v>
      </c>
      <c r="C34" s="19">
        <v>20000</v>
      </c>
      <c r="D34" s="19">
        <f t="shared" si="4"/>
        <v>1666.6666666666667</v>
      </c>
      <c r="E34" s="19">
        <f>'[1]TRIAL BALANCE'!$N$27</f>
        <v>0</v>
      </c>
      <c r="F34" s="19">
        <f t="shared" si="5"/>
        <v>1666.6666666666667</v>
      </c>
      <c r="G34" s="19">
        <f>'[1]TRIAL BALANCE'!$N$27+'[1]TRIAL BALANCE'!$O$27</f>
        <v>6450</v>
      </c>
    </row>
    <row r="35" spans="1:7" ht="31.5" x14ac:dyDescent="0.5">
      <c r="A35" s="18">
        <v>2211203</v>
      </c>
      <c r="B35" s="17" t="s">
        <v>319</v>
      </c>
      <c r="C35" s="19">
        <v>80000</v>
      </c>
      <c r="D35" s="19">
        <f t="shared" si="4"/>
        <v>6666.666666666667</v>
      </c>
      <c r="E35" s="19">
        <f>'[1]TRIAL BALANCE'!$N$28</f>
        <v>1400</v>
      </c>
      <c r="F35" s="19">
        <f t="shared" si="5"/>
        <v>5266.666666666667</v>
      </c>
      <c r="G35" s="19">
        <f>'[1]TRIAL BALANCE'!$N$28+'[1]TRIAL BALANCE'!$O$28</f>
        <v>622446</v>
      </c>
    </row>
    <row r="36" spans="1:7" ht="31.5" x14ac:dyDescent="0.5">
      <c r="A36" s="18">
        <v>2211304</v>
      </c>
      <c r="B36" s="17" t="s">
        <v>318</v>
      </c>
      <c r="C36" s="19">
        <v>20000</v>
      </c>
      <c r="D36" s="19">
        <f t="shared" si="4"/>
        <v>1666.6666666666667</v>
      </c>
      <c r="E36" s="19">
        <f>'[1]TRIAL BALANCE'!$N$29</f>
        <v>200</v>
      </c>
      <c r="F36" s="19">
        <f t="shared" si="5"/>
        <v>1466.6666666666667</v>
      </c>
      <c r="G36" s="19">
        <f>'[1]TRIAL BALANCE'!$N$29+'[1]TRIAL BALANCE'!$O$29</f>
        <v>4924.6100000000006</v>
      </c>
    </row>
    <row r="37" spans="1:7" ht="31.5" x14ac:dyDescent="0.5">
      <c r="A37" s="18">
        <v>2821007</v>
      </c>
      <c r="B37" s="17" t="s">
        <v>317</v>
      </c>
      <c r="C37" s="19">
        <v>10000</v>
      </c>
      <c r="D37" s="19">
        <f t="shared" si="4"/>
        <v>833.33333333333337</v>
      </c>
      <c r="E37" s="19">
        <f>'[1]TRIAL BALANCE'!$N$30</f>
        <v>0</v>
      </c>
      <c r="F37" s="19">
        <f t="shared" si="5"/>
        <v>833.33333333333337</v>
      </c>
      <c r="G37" s="19">
        <f>'[1]TRIAL BALANCE'!$N$30+'[1]TRIAL BALANCE'!$O$30</f>
        <v>0</v>
      </c>
    </row>
    <row r="38" spans="1:7" ht="31.5" x14ac:dyDescent="0.5">
      <c r="A38" s="18">
        <v>2210503</v>
      </c>
      <c r="B38" s="17" t="s">
        <v>443</v>
      </c>
      <c r="C38" s="19">
        <v>5000</v>
      </c>
      <c r="D38" s="19">
        <f t="shared" si="4"/>
        <v>416.66666666666669</v>
      </c>
      <c r="E38" s="19">
        <f>'[1]TRIAL BALANCE'!$N$31</f>
        <v>0</v>
      </c>
      <c r="F38" s="19">
        <f t="shared" si="5"/>
        <v>416.66666666666669</v>
      </c>
      <c r="G38" s="19">
        <f>'[1]TRIAL BALANCE'!$N$31+'[1]TRIAL BALANCE'!$O$31</f>
        <v>18746</v>
      </c>
    </row>
    <row r="39" spans="1:7" ht="31.5" x14ac:dyDescent="0.5">
      <c r="A39" s="18">
        <v>3112214</v>
      </c>
      <c r="B39" s="17" t="s">
        <v>323</v>
      </c>
      <c r="C39" s="19">
        <v>33000</v>
      </c>
      <c r="D39" s="19">
        <f t="shared" si="4"/>
        <v>2750</v>
      </c>
      <c r="E39" s="19">
        <f>'[1]TRIAL BALANCE'!$N$32</f>
        <v>0</v>
      </c>
      <c r="F39" s="19">
        <f t="shared" si="5"/>
        <v>2750</v>
      </c>
      <c r="G39" s="19">
        <f>'[1]TRIAL BALANCE'!$N$32+'[1]TRIAL BALANCE'!$O$32</f>
        <v>0</v>
      </c>
    </row>
    <row r="40" spans="1:7" ht="31.5" x14ac:dyDescent="0.5">
      <c r="A40" s="18">
        <v>3112105</v>
      </c>
      <c r="B40" s="17" t="s">
        <v>324</v>
      </c>
      <c r="C40" s="19">
        <v>50000</v>
      </c>
      <c r="D40" s="19">
        <f t="shared" si="4"/>
        <v>4166.666666666667</v>
      </c>
      <c r="E40" s="19">
        <f>'[1]TRIAL BALANCE'!$N$33</f>
        <v>0</v>
      </c>
      <c r="F40" s="19">
        <f t="shared" si="5"/>
        <v>4166.666666666667</v>
      </c>
      <c r="G40" s="19">
        <f>'[1]TRIAL BALANCE'!$N$33+'[1]TRIAL BALANCE'!$O$33</f>
        <v>0</v>
      </c>
    </row>
    <row r="41" spans="1:7" ht="31.5" x14ac:dyDescent="0.5">
      <c r="A41" s="18">
        <v>3112211</v>
      </c>
      <c r="B41" s="17" t="s">
        <v>325</v>
      </c>
      <c r="C41" s="19">
        <v>25000</v>
      </c>
      <c r="D41" s="19">
        <f t="shared" si="4"/>
        <v>2083.3333333333335</v>
      </c>
      <c r="E41" s="19">
        <f>'[1]TRIAL BALANCE'!$N$34</f>
        <v>0</v>
      </c>
      <c r="F41" s="19">
        <f t="shared" si="5"/>
        <v>2083.3333333333335</v>
      </c>
      <c r="G41" s="19">
        <f>'[1]TRIAL BALANCE'!$N$34+'[1]TRIAL BALANCE'!$O$34</f>
        <v>1700</v>
      </c>
    </row>
    <row r="42" spans="1:7" ht="31.5" x14ac:dyDescent="0.5">
      <c r="A42" s="18">
        <v>3111153</v>
      </c>
      <c r="B42" s="17" t="s">
        <v>315</v>
      </c>
      <c r="C42" s="19">
        <v>150000</v>
      </c>
      <c r="D42" s="19">
        <f t="shared" si="4"/>
        <v>12500</v>
      </c>
      <c r="E42" s="19">
        <f>'[1]TRIAL BALANCE'!$N$35</f>
        <v>0</v>
      </c>
      <c r="F42" s="19">
        <f t="shared" si="5"/>
        <v>12500</v>
      </c>
      <c r="G42" s="19">
        <f>'[1]TRIAL BALANCE'!$N$35+'[1]TRIAL BALANCE'!$O$35</f>
        <v>100000</v>
      </c>
    </row>
    <row r="43" spans="1:7" ht="31.5" x14ac:dyDescent="0.5">
      <c r="A43" s="18">
        <v>3111352</v>
      </c>
      <c r="B43" s="17" t="s">
        <v>444</v>
      </c>
      <c r="C43" s="19">
        <v>270590.34000000003</v>
      </c>
      <c r="D43" s="19">
        <f t="shared" si="4"/>
        <v>22549.195000000003</v>
      </c>
      <c r="E43" s="19">
        <f>'[1]TRIAL BALANCE'!$N$36</f>
        <v>190534.25</v>
      </c>
      <c r="F43" s="19">
        <f t="shared" si="5"/>
        <v>-167985.05499999999</v>
      </c>
      <c r="G43" s="19">
        <f>'[1]TRIAL BALANCE'!$N$36+'[1]TRIAL BALANCE'!$O$36</f>
        <v>289519.46000000002</v>
      </c>
    </row>
    <row r="44" spans="1:7" ht="31.5" x14ac:dyDescent="0.5">
      <c r="A44" s="18">
        <v>3111103</v>
      </c>
      <c r="B44" s="17" t="s">
        <v>314</v>
      </c>
      <c r="C44" s="19">
        <v>50000</v>
      </c>
      <c r="D44" s="19">
        <f t="shared" si="4"/>
        <v>4166.666666666667</v>
      </c>
      <c r="E44" s="19">
        <f>'[1]TRIAL BALANCE'!$N$37</f>
        <v>0</v>
      </c>
      <c r="F44" s="19">
        <f t="shared" si="5"/>
        <v>4166.666666666667</v>
      </c>
      <c r="G44" s="19">
        <f>'[1]TRIAL BALANCE'!$N$37+'[1]TRIAL BALANCE'!$O$37</f>
        <v>0</v>
      </c>
    </row>
    <row r="45" spans="1:7" ht="31.5" x14ac:dyDescent="0.5">
      <c r="A45" s="18">
        <v>3111204</v>
      </c>
      <c r="B45" s="17" t="s">
        <v>313</v>
      </c>
      <c r="C45" s="19">
        <v>30000</v>
      </c>
      <c r="D45" s="19">
        <f t="shared" si="4"/>
        <v>2500</v>
      </c>
      <c r="E45" s="19">
        <f>'[1]TRIAL BALANCE'!$N$38</f>
        <v>0</v>
      </c>
      <c r="F45" s="19">
        <f t="shared" si="5"/>
        <v>2500</v>
      </c>
      <c r="G45" s="19">
        <f>'[1]TRIAL BALANCE'!$N$38+'[1]TRIAL BALANCE'!$O$38</f>
        <v>0</v>
      </c>
    </row>
    <row r="46" spans="1:7" ht="31.5" x14ac:dyDescent="0.5">
      <c r="A46" s="18">
        <v>3112001</v>
      </c>
      <c r="B46" s="17" t="s">
        <v>312</v>
      </c>
      <c r="C46" s="19">
        <v>80000</v>
      </c>
      <c r="D46" s="19">
        <f t="shared" si="4"/>
        <v>6666.666666666667</v>
      </c>
      <c r="E46" s="19">
        <f>'[1]TRIAL BALANCE'!$N$39</f>
        <v>26942</v>
      </c>
      <c r="F46" s="19">
        <f t="shared" si="5"/>
        <v>-20275.333333333332</v>
      </c>
      <c r="G46" s="19">
        <f>'[1]TRIAL BALANCE'!$N$39+'[1]TRIAL BALANCE'!$O$39</f>
        <v>98128</v>
      </c>
    </row>
    <row r="47" spans="1:7" ht="31.5" x14ac:dyDescent="0.5">
      <c r="A47" s="18">
        <v>3111365</v>
      </c>
      <c r="B47" s="17" t="s">
        <v>311</v>
      </c>
      <c r="C47" s="19">
        <v>70000</v>
      </c>
      <c r="D47" s="19">
        <f t="shared" si="4"/>
        <v>5833.333333333333</v>
      </c>
      <c r="E47" s="19">
        <f>'[1]TRIAL BALANCE'!$N$40</f>
        <v>65138</v>
      </c>
      <c r="F47" s="19">
        <f t="shared" si="5"/>
        <v>-59304.666666666664</v>
      </c>
      <c r="G47" s="19">
        <f>'[1]TRIAL BALANCE'!$N$40+'[1]TRIAL BALANCE'!$O$40</f>
        <v>140999</v>
      </c>
    </row>
    <row r="48" spans="1:7" ht="31.5" x14ac:dyDescent="0.5">
      <c r="A48" s="18">
        <v>3113108</v>
      </c>
      <c r="B48" s="17" t="s">
        <v>310</v>
      </c>
      <c r="C48" s="19">
        <v>30000</v>
      </c>
      <c r="D48" s="19">
        <f t="shared" si="4"/>
        <v>2500</v>
      </c>
      <c r="E48" s="19">
        <f>'[1]TRIAL BALANCE'!$N$41</f>
        <v>0</v>
      </c>
      <c r="F48" s="19">
        <f t="shared" si="5"/>
        <v>2500</v>
      </c>
      <c r="G48" s="19">
        <f>'[1]TRIAL BALANCE'!$N$41+'[1]TRIAL BALANCE'!$O$41</f>
        <v>0</v>
      </c>
    </row>
    <row r="49" spans="1:7" ht="5.0999999999999996" customHeight="1" x14ac:dyDescent="0.5">
      <c r="A49" s="18"/>
      <c r="B49" s="17"/>
      <c r="C49" s="19"/>
      <c r="D49" s="19"/>
      <c r="E49" s="19"/>
      <c r="F49" s="19"/>
      <c r="G49" s="19"/>
    </row>
    <row r="50" spans="1:7" ht="31.5" x14ac:dyDescent="0.5">
      <c r="A50" s="18"/>
      <c r="B50" s="18" t="s">
        <v>68</v>
      </c>
      <c r="C50" s="19">
        <f>SUM(C26:C49)</f>
        <v>1367534.46</v>
      </c>
      <c r="D50" s="19">
        <f t="shared" ref="D50:G50" si="6">SUM(D26:D48)</f>
        <v>113961.205</v>
      </c>
      <c r="E50" s="19">
        <f t="shared" si="6"/>
        <v>363551.61</v>
      </c>
      <c r="F50" s="19">
        <f t="shared" si="6"/>
        <v>-249590.405</v>
      </c>
      <c r="G50" s="19">
        <f t="shared" si="6"/>
        <v>1693624.6099999999</v>
      </c>
    </row>
    <row r="51" spans="1:7" ht="5.0999999999999996" customHeight="1" x14ac:dyDescent="0.5">
      <c r="A51" s="18"/>
      <c r="B51" s="18"/>
      <c r="C51" s="19"/>
      <c r="D51" s="19"/>
      <c r="E51" s="19"/>
      <c r="F51" s="19"/>
      <c r="G51" s="19"/>
    </row>
    <row r="52" spans="1:7" ht="31.5" x14ac:dyDescent="0.5">
      <c r="A52" s="18"/>
      <c r="B52" s="27" t="s">
        <v>295</v>
      </c>
      <c r="C52" s="19"/>
      <c r="D52" s="19"/>
      <c r="E52" s="19"/>
      <c r="F52" s="19"/>
      <c r="G52" s="19"/>
    </row>
    <row r="53" spans="1:7" ht="31.5" x14ac:dyDescent="0.5">
      <c r="A53" s="18">
        <v>2821009</v>
      </c>
      <c r="B53" s="17" t="s">
        <v>166</v>
      </c>
      <c r="C53" s="19">
        <v>70000</v>
      </c>
      <c r="D53" s="19">
        <f>C53/12</f>
        <v>5833.333333333333</v>
      </c>
      <c r="E53" s="19">
        <f>'[1]TRIAL BALANCE'!$N$45</f>
        <v>0</v>
      </c>
      <c r="F53" s="19">
        <f>D53-E53</f>
        <v>5833.333333333333</v>
      </c>
      <c r="G53" s="19">
        <f>'[1]TRIAL BALANCE'!$N$45+'[1]TRIAL BALANCE'!$O$45</f>
        <v>35243.5</v>
      </c>
    </row>
    <row r="54" spans="1:7" ht="31.5" x14ac:dyDescent="0.5">
      <c r="A54" s="18">
        <v>2210108</v>
      </c>
      <c r="B54" s="17" t="s">
        <v>309</v>
      </c>
      <c r="C54" s="19">
        <v>110000</v>
      </c>
      <c r="D54" s="19">
        <f>C54/12</f>
        <v>9166.6666666666661</v>
      </c>
      <c r="E54" s="19">
        <f>'[1]TRIAL BALANCE'!$N$46</f>
        <v>77133.7</v>
      </c>
      <c r="F54" s="19">
        <f>D54-E54</f>
        <v>-67967.033333333326</v>
      </c>
      <c r="G54" s="19">
        <f>'[1]TRIAL BALANCE'!$N$46+'[1]TRIAL BALANCE'!$O$46</f>
        <v>325812.78000000003</v>
      </c>
    </row>
    <row r="55" spans="1:7" ht="5.0999999999999996" customHeight="1" x14ac:dyDescent="0.5">
      <c r="A55" s="18"/>
      <c r="B55" s="17"/>
      <c r="C55" s="19"/>
      <c r="D55" s="19"/>
      <c r="E55" s="19"/>
      <c r="F55" s="19"/>
      <c r="G55" s="19"/>
    </row>
    <row r="56" spans="1:7" ht="31.5" x14ac:dyDescent="0.5">
      <c r="A56" s="18"/>
      <c r="B56" s="18" t="s">
        <v>68</v>
      </c>
      <c r="C56" s="19">
        <f>SUM(C53:C55)</f>
        <v>180000</v>
      </c>
      <c r="D56" s="19">
        <f t="shared" ref="D56:G56" si="7">SUM(D53:D54)</f>
        <v>15000</v>
      </c>
      <c r="E56" s="19">
        <f t="shared" si="7"/>
        <v>77133.7</v>
      </c>
      <c r="F56" s="19">
        <f t="shared" si="7"/>
        <v>-62133.69999999999</v>
      </c>
      <c r="G56" s="19">
        <f t="shared" si="7"/>
        <v>361056.28</v>
      </c>
    </row>
    <row r="57" spans="1:7" ht="5.0999999999999996" customHeight="1" x14ac:dyDescent="0.5">
      <c r="A57" s="18"/>
      <c r="B57" s="18"/>
      <c r="C57" s="19"/>
      <c r="D57" s="19"/>
      <c r="E57" s="19"/>
      <c r="F57" s="19"/>
      <c r="G57" s="19"/>
    </row>
    <row r="58" spans="1:7" ht="31.5" x14ac:dyDescent="0.5">
      <c r="A58" s="18"/>
      <c r="B58" s="27" t="s">
        <v>293</v>
      </c>
      <c r="C58" s="19"/>
      <c r="D58" s="19"/>
      <c r="E58" s="19"/>
      <c r="F58" s="19"/>
      <c r="G58" s="19"/>
    </row>
    <row r="59" spans="1:7" ht="31.5" x14ac:dyDescent="0.5">
      <c r="A59" s="18">
        <v>2210904</v>
      </c>
      <c r="B59" s="17" t="s">
        <v>308</v>
      </c>
      <c r="C59" s="19">
        <v>15000</v>
      </c>
      <c r="D59" s="19">
        <f>C59/12</f>
        <v>1250</v>
      </c>
      <c r="E59" s="19">
        <f>'[1]TRIAL BALANCE'!$N$49</f>
        <v>0</v>
      </c>
      <c r="F59" s="19">
        <f>D59-E59</f>
        <v>1250</v>
      </c>
      <c r="G59" s="19">
        <f>'[1]TRIAL BALANCE'!$N$49+'[1]TRIAL BALANCE'!$O$49</f>
        <v>10298</v>
      </c>
    </row>
    <row r="60" spans="1:7" ht="31.5" x14ac:dyDescent="0.5">
      <c r="A60" s="18">
        <v>2210907</v>
      </c>
      <c r="B60" s="17" t="s">
        <v>307</v>
      </c>
      <c r="C60" s="19">
        <v>2000</v>
      </c>
      <c r="D60" s="19">
        <f t="shared" ref="D60:D75" si="8">C60/12</f>
        <v>166.66666666666666</v>
      </c>
      <c r="E60" s="19">
        <f>'[1]TRIAL BALANCE'!$N$50</f>
        <v>0</v>
      </c>
      <c r="F60" s="19">
        <f t="shared" ref="F60:F75" si="9">D60-E60</f>
        <v>166.66666666666666</v>
      </c>
      <c r="G60" s="19">
        <f>'[1]TRIAL BALANCE'!$N$50+'[1]TRIAL BALANCE'!$O$50</f>
        <v>500</v>
      </c>
    </row>
    <row r="61" spans="1:7" ht="31.5" x14ac:dyDescent="0.5">
      <c r="A61" s="18">
        <v>2210101</v>
      </c>
      <c r="B61" s="17" t="s">
        <v>306</v>
      </c>
      <c r="C61" s="19">
        <v>2000</v>
      </c>
      <c r="D61" s="19">
        <f t="shared" si="8"/>
        <v>166.66666666666666</v>
      </c>
      <c r="E61" s="19">
        <f>'[1]TRIAL BALANCE'!$N$51</f>
        <v>0</v>
      </c>
      <c r="F61" s="19">
        <f t="shared" si="9"/>
        <v>166.66666666666666</v>
      </c>
      <c r="G61" s="19">
        <f>'[1]TRIAL BALANCE'!$N$51+'[1]TRIAL BALANCE'!$O$51</f>
        <v>400</v>
      </c>
    </row>
    <row r="62" spans="1:7" ht="31.5" x14ac:dyDescent="0.5">
      <c r="A62" s="18">
        <v>2210102</v>
      </c>
      <c r="B62" s="17" t="s">
        <v>305</v>
      </c>
      <c r="C62" s="19">
        <v>1000</v>
      </c>
      <c r="D62" s="19">
        <f t="shared" si="8"/>
        <v>83.333333333333329</v>
      </c>
      <c r="E62" s="19">
        <f>'[1]TRIAL BALANCE'!$N$52</f>
        <v>0</v>
      </c>
      <c r="F62" s="19">
        <f t="shared" si="9"/>
        <v>83.333333333333329</v>
      </c>
      <c r="G62" s="19">
        <f>'[1]TRIAL BALANCE'!$N$52+'[1]TRIAL BALANCE'!$O$52</f>
        <v>3072</v>
      </c>
    </row>
    <row r="63" spans="1:7" ht="31.5" x14ac:dyDescent="0.5">
      <c r="A63" s="18">
        <v>2210103</v>
      </c>
      <c r="B63" s="17" t="s">
        <v>304</v>
      </c>
      <c r="C63" s="19">
        <v>2000</v>
      </c>
      <c r="D63" s="19">
        <f t="shared" si="8"/>
        <v>166.66666666666666</v>
      </c>
      <c r="E63" s="19">
        <f>'[1]TRIAL BALANCE'!$N$53</f>
        <v>0</v>
      </c>
      <c r="F63" s="19">
        <f t="shared" si="9"/>
        <v>166.66666666666666</v>
      </c>
      <c r="G63" s="19">
        <f>'[1]TRIAL BALANCE'!$N$53+'[1]TRIAL BALANCE'!$O$53</f>
        <v>5026</v>
      </c>
    </row>
    <row r="64" spans="1:7" ht="31.5" x14ac:dyDescent="0.5">
      <c r="A64" s="18">
        <v>2210201</v>
      </c>
      <c r="B64" s="17" t="s">
        <v>303</v>
      </c>
      <c r="C64" s="19">
        <v>2000</v>
      </c>
      <c r="D64" s="19">
        <f t="shared" si="8"/>
        <v>166.66666666666666</v>
      </c>
      <c r="E64" s="19">
        <f>'[1]TRIAL BALANCE'!$N$54</f>
        <v>0</v>
      </c>
      <c r="F64" s="19">
        <f t="shared" si="9"/>
        <v>166.66666666666666</v>
      </c>
      <c r="G64" s="19">
        <f>'[1]TRIAL BALANCE'!$N$54+'[1]TRIAL BALANCE'!$O$54</f>
        <v>50</v>
      </c>
    </row>
    <row r="65" spans="1:8" ht="31.5" x14ac:dyDescent="0.5">
      <c r="A65" s="18">
        <v>2210203</v>
      </c>
      <c r="B65" s="17" t="s">
        <v>302</v>
      </c>
      <c r="C65" s="19">
        <v>800</v>
      </c>
      <c r="D65" s="19">
        <f t="shared" si="8"/>
        <v>66.666666666666671</v>
      </c>
      <c r="E65" s="19">
        <f>'[1]TRIAL BALANCE'!$N$55</f>
        <v>0</v>
      </c>
      <c r="F65" s="19">
        <f t="shared" si="9"/>
        <v>66.666666666666671</v>
      </c>
      <c r="G65" s="19">
        <f>'[1]TRIAL BALANCE'!$N$55+'[1]TRIAL BALANCE'!$O$55</f>
        <v>1420</v>
      </c>
    </row>
    <row r="66" spans="1:8" ht="31.5" x14ac:dyDescent="0.5">
      <c r="A66" s="18">
        <v>2210404</v>
      </c>
      <c r="B66" s="17" t="s">
        <v>127</v>
      </c>
      <c r="C66" s="19">
        <v>2000</v>
      </c>
      <c r="D66" s="19">
        <f t="shared" si="8"/>
        <v>166.66666666666666</v>
      </c>
      <c r="E66" s="19">
        <f>'[1]TRIAL BALANCE'!$N$56</f>
        <v>0</v>
      </c>
      <c r="F66" s="19">
        <f t="shared" si="9"/>
        <v>166.66666666666666</v>
      </c>
      <c r="G66" s="19">
        <f>'[1]TRIAL BALANCE'!$N$56+'[1]TRIAL BALANCE'!$O$56</f>
        <v>2895</v>
      </c>
    </row>
    <row r="67" spans="1:8" ht="31.5" x14ac:dyDescent="0.5">
      <c r="A67" s="18">
        <v>2210502</v>
      </c>
      <c r="B67" s="17" t="s">
        <v>301</v>
      </c>
      <c r="C67" s="19">
        <v>20000</v>
      </c>
      <c r="D67" s="19">
        <f t="shared" si="8"/>
        <v>1666.6666666666667</v>
      </c>
      <c r="E67" s="19">
        <f>'[1]TRIAL BALANCE'!$N$57</f>
        <v>0</v>
      </c>
      <c r="F67" s="19">
        <f t="shared" si="9"/>
        <v>1666.6666666666667</v>
      </c>
      <c r="G67" s="19">
        <f>'[1]TRIAL BALANCE'!$N$57+'[1]TRIAL BALANCE'!$O$57</f>
        <v>30606.129999999997</v>
      </c>
    </row>
    <row r="68" spans="1:8" ht="31.5" x14ac:dyDescent="0.5">
      <c r="A68" s="18">
        <v>2210503</v>
      </c>
      <c r="B68" s="17" t="s">
        <v>300</v>
      </c>
      <c r="C68" s="19">
        <v>10000</v>
      </c>
      <c r="D68" s="19">
        <f t="shared" si="8"/>
        <v>833.33333333333337</v>
      </c>
      <c r="E68" s="19">
        <f>'[1]TRIAL BALANCE'!$N$58</f>
        <v>3750</v>
      </c>
      <c r="F68" s="19">
        <f t="shared" si="9"/>
        <v>-2916.6666666666665</v>
      </c>
      <c r="G68" s="19">
        <f>'[1]TRIAL BALANCE'!$N$58+'[1]TRIAL BALANCE'!$O$58</f>
        <v>7051</v>
      </c>
    </row>
    <row r="69" spans="1:8" ht="31.5" x14ac:dyDescent="0.5">
      <c r="A69" s="18">
        <v>2210510</v>
      </c>
      <c r="B69" s="17" t="s">
        <v>299</v>
      </c>
      <c r="C69" s="19">
        <v>10000</v>
      </c>
      <c r="D69" s="19">
        <f t="shared" si="8"/>
        <v>833.33333333333337</v>
      </c>
      <c r="E69" s="19">
        <f>'[1]TRIAL BALANCE'!$N$59</f>
        <v>0</v>
      </c>
      <c r="F69" s="19">
        <f t="shared" si="9"/>
        <v>833.33333333333337</v>
      </c>
      <c r="G69" s="19">
        <f>'[1]TRIAL BALANCE'!$N$59+'[1]TRIAL BALANCE'!$O$59</f>
        <v>4020</v>
      </c>
    </row>
    <row r="70" spans="1:8" ht="31.5" x14ac:dyDescent="0.5">
      <c r="A70" s="18">
        <v>2210511</v>
      </c>
      <c r="B70" s="17" t="s">
        <v>129</v>
      </c>
      <c r="C70" s="19">
        <v>12200</v>
      </c>
      <c r="D70" s="19">
        <f t="shared" si="8"/>
        <v>1016.6666666666666</v>
      </c>
      <c r="E70" s="19">
        <f>'[1]TRIAL BALANCE'!$N$60</f>
        <v>2400</v>
      </c>
      <c r="F70" s="19">
        <f t="shared" si="9"/>
        <v>-1383.3333333333335</v>
      </c>
      <c r="G70" s="19">
        <f>'[1]TRIAL BALANCE'!$N$60+'[1]TRIAL BALANCE'!$O$60</f>
        <v>7500</v>
      </c>
    </row>
    <row r="71" spans="1:8" ht="31.5" x14ac:dyDescent="0.5">
      <c r="A71" s="18">
        <v>2210711</v>
      </c>
      <c r="B71" s="17" t="s">
        <v>298</v>
      </c>
      <c r="C71" s="19">
        <v>1500</v>
      </c>
      <c r="D71" s="19">
        <f t="shared" si="8"/>
        <v>125</v>
      </c>
      <c r="E71" s="19">
        <f>'[1]TRIAL BALANCE'!$N$61</f>
        <v>0</v>
      </c>
      <c r="F71" s="19">
        <f t="shared" si="9"/>
        <v>125</v>
      </c>
      <c r="G71" s="19">
        <f>'[1]TRIAL BALANCE'!$N$61+'[1]TRIAL BALANCE'!$O$61</f>
        <v>4434</v>
      </c>
    </row>
    <row r="72" spans="1:8" ht="31.5" x14ac:dyDescent="0.5">
      <c r="A72" s="18">
        <v>2211101</v>
      </c>
      <c r="B72" s="17" t="s">
        <v>164</v>
      </c>
      <c r="C72" s="19">
        <v>2000</v>
      </c>
      <c r="D72" s="19">
        <f t="shared" si="8"/>
        <v>166.66666666666666</v>
      </c>
      <c r="E72" s="19">
        <f>'[1]TRIAL BALANCE'!$N$62</f>
        <v>0</v>
      </c>
      <c r="F72" s="19">
        <f t="shared" si="9"/>
        <v>166.66666666666666</v>
      </c>
      <c r="G72" s="19">
        <f>'[1]TRIAL BALANCE'!$N$62+'[1]TRIAL BALANCE'!$O$62</f>
        <v>1133.02</v>
      </c>
    </row>
    <row r="73" spans="1:8" ht="31.5" x14ac:dyDescent="0.5">
      <c r="A73" s="18">
        <v>2821007</v>
      </c>
      <c r="B73" s="17" t="s">
        <v>297</v>
      </c>
      <c r="C73" s="19">
        <v>500</v>
      </c>
      <c r="D73" s="19">
        <f t="shared" si="8"/>
        <v>41.666666666666664</v>
      </c>
      <c r="E73" s="19">
        <f>'[1]TRIAL BALANCE'!$N$63</f>
        <v>0</v>
      </c>
      <c r="F73" s="19">
        <f t="shared" si="9"/>
        <v>41.666666666666664</v>
      </c>
      <c r="G73" s="19">
        <f>'[1]TRIAL BALANCE'!$N$63+'[1]TRIAL BALANCE'!$O$63</f>
        <v>0</v>
      </c>
    </row>
    <row r="74" spans="1:8" ht="31.5" x14ac:dyDescent="0.5">
      <c r="A74" s="18">
        <v>2821009</v>
      </c>
      <c r="B74" s="17" t="s">
        <v>166</v>
      </c>
      <c r="C74" s="19">
        <v>3633.48</v>
      </c>
      <c r="D74" s="19">
        <f t="shared" si="8"/>
        <v>302.79000000000002</v>
      </c>
      <c r="E74" s="19">
        <f>'[1]TRIAL BALANCE'!$N$64</f>
        <v>0</v>
      </c>
      <c r="F74" s="19">
        <f t="shared" si="9"/>
        <v>302.79000000000002</v>
      </c>
      <c r="G74" s="19">
        <f>'[1]TRIAL BALANCE'!$N$64+'[1]TRIAL BALANCE'!$O$64</f>
        <v>3250</v>
      </c>
    </row>
    <row r="75" spans="1:8" ht="31.5" x14ac:dyDescent="0.5">
      <c r="A75" s="18">
        <v>2821010</v>
      </c>
      <c r="B75" s="17" t="s">
        <v>296</v>
      </c>
      <c r="C75" s="19">
        <v>5000</v>
      </c>
      <c r="D75" s="19">
        <f t="shared" si="8"/>
        <v>416.66666666666669</v>
      </c>
      <c r="E75" s="19">
        <f>'[1]TRIAL BALANCE'!$N$65</f>
        <v>0</v>
      </c>
      <c r="F75" s="19">
        <f t="shared" si="9"/>
        <v>416.66666666666669</v>
      </c>
      <c r="G75" s="19">
        <f>'[1]TRIAL BALANCE'!$N$65+'[1]TRIAL BALANCE'!$O$65</f>
        <v>8457</v>
      </c>
    </row>
    <row r="76" spans="1:8" ht="3.95" customHeight="1" x14ac:dyDescent="0.5">
      <c r="A76" s="18"/>
      <c r="B76" s="17"/>
      <c r="C76" s="19"/>
      <c r="D76" s="19"/>
      <c r="E76" s="19"/>
      <c r="F76" s="19"/>
      <c r="G76" s="19"/>
    </row>
    <row r="77" spans="1:8" ht="31.5" x14ac:dyDescent="0.5">
      <c r="A77" s="18"/>
      <c r="B77" s="45" t="s">
        <v>68</v>
      </c>
      <c r="C77" s="21">
        <f>SUM(C59:C75)</f>
        <v>91633.48</v>
      </c>
      <c r="D77" s="21">
        <f t="shared" ref="D77:G77" si="10">SUM(D59:D75)</f>
        <v>7636.1233333333339</v>
      </c>
      <c r="E77" s="21">
        <f t="shared" si="10"/>
        <v>6150</v>
      </c>
      <c r="F77" s="21">
        <f t="shared" si="10"/>
        <v>1486.1233333333334</v>
      </c>
      <c r="G77" s="21">
        <f t="shared" si="10"/>
        <v>90112.150000000009</v>
      </c>
      <c r="H77" s="2"/>
    </row>
    <row r="78" spans="1:8" ht="3.95" customHeight="1" x14ac:dyDescent="0.5">
      <c r="A78" s="18"/>
      <c r="B78" s="17"/>
      <c r="C78" s="19"/>
      <c r="D78" s="19"/>
      <c r="E78" s="19"/>
      <c r="F78" s="19"/>
      <c r="G78" s="19"/>
    </row>
    <row r="79" spans="1:8" ht="31.5" customHeight="1" x14ac:dyDescent="0.5">
      <c r="A79" s="18"/>
      <c r="B79" s="49" t="s">
        <v>332</v>
      </c>
      <c r="C79" s="19">
        <f>C14+C23+C50+C56+C77</f>
        <v>2442944.63</v>
      </c>
      <c r="D79" s="19">
        <f t="shared" ref="D79:G79" si="11">D14+D23+D50+D56+D77</f>
        <v>203578.71916666665</v>
      </c>
      <c r="E79" s="19">
        <f t="shared" si="11"/>
        <v>487113.13</v>
      </c>
      <c r="F79" s="19">
        <f t="shared" si="11"/>
        <v>-283534.41083333333</v>
      </c>
      <c r="G79" s="19">
        <f t="shared" si="11"/>
        <v>2756773.6199999996</v>
      </c>
    </row>
    <row r="80" spans="1:8" ht="3.95" customHeight="1" x14ac:dyDescent="0.5">
      <c r="A80" s="18"/>
      <c r="B80" s="48"/>
      <c r="C80" s="19"/>
      <c r="D80" s="19"/>
      <c r="E80" s="19"/>
      <c r="F80" s="19"/>
      <c r="G80" s="19"/>
    </row>
    <row r="81" spans="1:9" ht="31.5" x14ac:dyDescent="0.5">
      <c r="A81" s="18" t="s">
        <v>42</v>
      </c>
      <c r="B81" s="66" t="s">
        <v>71</v>
      </c>
      <c r="C81" s="21" t="s">
        <v>77</v>
      </c>
      <c r="D81" s="21" t="s">
        <v>79</v>
      </c>
      <c r="E81" s="21" t="s">
        <v>4</v>
      </c>
      <c r="F81" s="21" t="s">
        <v>79</v>
      </c>
      <c r="G81" s="21" t="s">
        <v>40</v>
      </c>
      <c r="H81" s="2"/>
      <c r="I81" s="2"/>
    </row>
    <row r="82" spans="1:9" ht="31.5" x14ac:dyDescent="0.5">
      <c r="A82" s="18"/>
      <c r="B82" s="67"/>
      <c r="C82" s="21" t="s">
        <v>78</v>
      </c>
      <c r="D82" s="21" t="s">
        <v>2</v>
      </c>
      <c r="E82" s="21" t="s">
        <v>5</v>
      </c>
      <c r="F82" s="21" t="s">
        <v>6</v>
      </c>
      <c r="G82" s="21" t="s">
        <v>85</v>
      </c>
      <c r="H82" s="2"/>
      <c r="I82" s="2"/>
    </row>
    <row r="83" spans="1:9" ht="31.5" x14ac:dyDescent="0.5">
      <c r="A83" s="18"/>
      <c r="B83" s="40" t="s">
        <v>391</v>
      </c>
      <c r="C83" s="21"/>
      <c r="D83" s="21"/>
      <c r="E83" s="21"/>
      <c r="F83" s="21"/>
      <c r="G83" s="21"/>
      <c r="H83" s="2"/>
      <c r="I83" s="2"/>
    </row>
    <row r="84" spans="1:9" ht="31.5" x14ac:dyDescent="0.5">
      <c r="A84" s="18"/>
      <c r="B84" s="40" t="s">
        <v>292</v>
      </c>
      <c r="C84" s="21"/>
      <c r="D84" s="21"/>
      <c r="E84" s="21"/>
      <c r="F84" s="21"/>
      <c r="G84" s="21"/>
      <c r="H84" s="2"/>
      <c r="I84" s="2"/>
    </row>
    <row r="85" spans="1:9" ht="31.5" x14ac:dyDescent="0.5">
      <c r="A85" s="18">
        <v>2111001</v>
      </c>
      <c r="B85" s="42" t="s">
        <v>326</v>
      </c>
      <c r="C85" s="19">
        <v>40662</v>
      </c>
      <c r="D85" s="19">
        <f>C85/12</f>
        <v>3388.5</v>
      </c>
      <c r="E85" s="19">
        <f>'[1]TRIAL BALANCE'!$N$71</f>
        <v>0</v>
      </c>
      <c r="F85" s="19">
        <f>D85-E85</f>
        <v>3388.5</v>
      </c>
      <c r="G85" s="19">
        <f>'[1]TRIAL BALANCE'!$N$71+'[1]TRIAL BALANCE'!$O$71</f>
        <v>909.7</v>
      </c>
      <c r="H85" s="2"/>
      <c r="I85" s="2"/>
    </row>
    <row r="86" spans="1:9" ht="5.0999999999999996" customHeight="1" x14ac:dyDescent="0.5">
      <c r="A86" s="18"/>
      <c r="B86" s="42"/>
      <c r="C86" s="21"/>
      <c r="D86" s="21"/>
      <c r="E86" s="21"/>
      <c r="F86" s="21"/>
      <c r="G86" s="21"/>
      <c r="H86" s="2"/>
      <c r="I86" s="2"/>
    </row>
    <row r="87" spans="1:9" ht="31.5" x14ac:dyDescent="0.5">
      <c r="A87" s="18"/>
      <c r="B87" s="44" t="s">
        <v>68</v>
      </c>
      <c r="C87" s="21">
        <f>SUM(C85)</f>
        <v>40662</v>
      </c>
      <c r="D87" s="21">
        <f t="shared" ref="D87:G87" si="12">SUM(D85)</f>
        <v>3388.5</v>
      </c>
      <c r="E87" s="21">
        <f t="shared" si="12"/>
        <v>0</v>
      </c>
      <c r="F87" s="21">
        <f t="shared" si="12"/>
        <v>3388.5</v>
      </c>
      <c r="G87" s="21">
        <f t="shared" si="12"/>
        <v>909.7</v>
      </c>
      <c r="H87" s="2"/>
      <c r="I87" s="2"/>
    </row>
    <row r="88" spans="1:9" ht="5.0999999999999996" customHeight="1" x14ac:dyDescent="0.5">
      <c r="A88" s="18"/>
      <c r="B88" s="42"/>
      <c r="C88" s="21"/>
      <c r="D88" s="21"/>
      <c r="E88" s="21"/>
      <c r="F88" s="21"/>
      <c r="G88" s="21"/>
      <c r="H88" s="2"/>
      <c r="I88" s="2"/>
    </row>
    <row r="89" spans="1:9" ht="31.5" x14ac:dyDescent="0.5">
      <c r="A89" s="18"/>
      <c r="B89" s="40" t="s">
        <v>293</v>
      </c>
      <c r="C89" s="21"/>
      <c r="D89" s="21"/>
      <c r="E89" s="21"/>
      <c r="F89" s="21"/>
      <c r="G89" s="21"/>
      <c r="H89" s="2"/>
      <c r="I89" s="2"/>
    </row>
    <row r="90" spans="1:9" ht="31.5" x14ac:dyDescent="0.5">
      <c r="A90" s="18">
        <v>2111234</v>
      </c>
      <c r="B90" s="32" t="s">
        <v>327</v>
      </c>
      <c r="C90" s="19">
        <v>1000</v>
      </c>
      <c r="D90" s="19">
        <f>C90/12</f>
        <v>83.333333333333329</v>
      </c>
      <c r="E90" s="19">
        <f>'[1]TRIAL BALANCE'!$N$74</f>
        <v>0</v>
      </c>
      <c r="F90" s="19">
        <f>D90-E90</f>
        <v>83.333333333333329</v>
      </c>
      <c r="G90" s="19">
        <f>'[1]TRIAL BALANCE'!$N$74+'[1]TRIAL BALANCE'!$O$74</f>
        <v>0</v>
      </c>
      <c r="H90" s="2"/>
      <c r="I90" s="2"/>
    </row>
    <row r="91" spans="1:9" ht="31.5" x14ac:dyDescent="0.5">
      <c r="A91" s="18">
        <v>2210122</v>
      </c>
      <c r="B91" s="32" t="s">
        <v>124</v>
      </c>
      <c r="C91" s="19">
        <v>5000</v>
      </c>
      <c r="D91" s="19">
        <f t="shared" ref="D91:D95" si="13">C91/12</f>
        <v>416.66666666666669</v>
      </c>
      <c r="E91" s="19">
        <f>'[1]TRIAL BALANCE'!$N$75</f>
        <v>0</v>
      </c>
      <c r="F91" s="19">
        <f t="shared" ref="F91:F95" si="14">D91-E91</f>
        <v>416.66666666666669</v>
      </c>
      <c r="G91" s="19">
        <f>'[1]TRIAL BALANCE'!$N$75+'[1]TRIAL BALANCE'!$O$75</f>
        <v>0</v>
      </c>
      <c r="H91" s="2"/>
      <c r="I91" s="2"/>
    </row>
    <row r="92" spans="1:9" ht="31.5" x14ac:dyDescent="0.5">
      <c r="A92" s="18">
        <v>2210510</v>
      </c>
      <c r="B92" s="32" t="s">
        <v>333</v>
      </c>
      <c r="C92" s="19">
        <v>1500</v>
      </c>
      <c r="D92" s="19">
        <f t="shared" si="13"/>
        <v>125</v>
      </c>
      <c r="E92" s="19">
        <f>'[1]TRIAL BALANCE'!$N$76</f>
        <v>0</v>
      </c>
      <c r="F92" s="19">
        <f t="shared" si="14"/>
        <v>125</v>
      </c>
      <c r="G92" s="19">
        <f>'[1]TRIAL BALANCE'!$N$76+'[1]TRIAL BALANCE'!$O$76</f>
        <v>0</v>
      </c>
      <c r="H92" s="2"/>
      <c r="I92" s="2"/>
    </row>
    <row r="93" spans="1:9" ht="31.5" x14ac:dyDescent="0.5">
      <c r="A93" s="18">
        <v>2210511</v>
      </c>
      <c r="B93" s="32" t="s">
        <v>129</v>
      </c>
      <c r="C93" s="19">
        <v>500</v>
      </c>
      <c r="D93" s="19">
        <f t="shared" si="13"/>
        <v>41.666666666666664</v>
      </c>
      <c r="E93" s="19">
        <f>'[1]TRIAL BALANCE'!$N$77</f>
        <v>0</v>
      </c>
      <c r="F93" s="19">
        <f t="shared" si="14"/>
        <v>41.666666666666664</v>
      </c>
      <c r="G93" s="19">
        <f>'[1]TRIAL BALANCE'!$N$77+'[1]TRIAL BALANCE'!$O$77</f>
        <v>2115</v>
      </c>
      <c r="H93" s="2"/>
      <c r="I93" s="2"/>
    </row>
    <row r="94" spans="1:9" ht="31.5" x14ac:dyDescent="0.5">
      <c r="A94" s="18">
        <v>2210112</v>
      </c>
      <c r="B94" s="32" t="s">
        <v>334</v>
      </c>
      <c r="C94" s="19">
        <v>2000</v>
      </c>
      <c r="D94" s="19">
        <f t="shared" si="13"/>
        <v>166.66666666666666</v>
      </c>
      <c r="E94" s="19">
        <f>'[1]TRIAL BALANCE'!$N$78</f>
        <v>0</v>
      </c>
      <c r="F94" s="19">
        <f t="shared" si="14"/>
        <v>166.66666666666666</v>
      </c>
      <c r="G94" s="19">
        <f>'[1]TRIAL BALANCE'!$N$78+'[1]TRIAL BALANCE'!$O$78</f>
        <v>0</v>
      </c>
      <c r="H94" s="2"/>
      <c r="I94" s="2"/>
    </row>
    <row r="95" spans="1:9" ht="31.5" x14ac:dyDescent="0.5">
      <c r="A95" s="18">
        <v>2210801</v>
      </c>
      <c r="B95" s="32" t="s">
        <v>162</v>
      </c>
      <c r="C95" s="19">
        <v>12000</v>
      </c>
      <c r="D95" s="19">
        <f t="shared" si="13"/>
        <v>1000</v>
      </c>
      <c r="E95" s="19">
        <f>'[1]TRIAL BALANCE'!$N$79</f>
        <v>0</v>
      </c>
      <c r="F95" s="19">
        <f t="shared" si="14"/>
        <v>1000</v>
      </c>
      <c r="G95" s="19">
        <f>'[1]TRIAL BALANCE'!$N$79+'[1]TRIAL BALANCE'!$O$79</f>
        <v>6162.3600000000006</v>
      </c>
      <c r="H95" s="2"/>
      <c r="I95" s="2"/>
    </row>
    <row r="96" spans="1:9" ht="5.0999999999999996" customHeight="1" x14ac:dyDescent="0.5">
      <c r="A96" s="18"/>
      <c r="B96" s="32"/>
      <c r="C96" s="21"/>
      <c r="D96" s="21"/>
      <c r="E96" s="21"/>
      <c r="F96" s="21"/>
      <c r="G96" s="21"/>
      <c r="H96" s="2"/>
      <c r="I96" s="2"/>
    </row>
    <row r="97" spans="1:9" ht="31.5" x14ac:dyDescent="0.5">
      <c r="A97" s="18"/>
      <c r="B97" s="47" t="s">
        <v>68</v>
      </c>
      <c r="C97" s="21">
        <f>SUM(C90:C95)</f>
        <v>22000</v>
      </c>
      <c r="D97" s="21">
        <f t="shared" ref="D97:G97" si="15">SUM(D90:D95)</f>
        <v>1833.3333333333333</v>
      </c>
      <c r="E97" s="21">
        <f t="shared" si="15"/>
        <v>0</v>
      </c>
      <c r="F97" s="21">
        <f t="shared" si="15"/>
        <v>1833.3333333333333</v>
      </c>
      <c r="G97" s="21">
        <f t="shared" si="15"/>
        <v>8277.36</v>
      </c>
      <c r="H97" s="2"/>
      <c r="I97" s="2"/>
    </row>
    <row r="98" spans="1:9" ht="5.0999999999999996" customHeight="1" x14ac:dyDescent="0.5">
      <c r="A98" s="18"/>
      <c r="B98" s="32"/>
      <c r="C98" s="21"/>
      <c r="D98" s="21"/>
      <c r="E98" s="21"/>
      <c r="F98" s="21"/>
      <c r="G98" s="21"/>
      <c r="H98" s="2"/>
      <c r="I98" s="2"/>
    </row>
    <row r="99" spans="1:9" ht="31.5" x14ac:dyDescent="0.5">
      <c r="A99" s="18"/>
      <c r="B99" s="40" t="s">
        <v>294</v>
      </c>
      <c r="C99" s="21"/>
      <c r="D99" s="21"/>
      <c r="E99" s="21"/>
      <c r="F99" s="21"/>
      <c r="G99" s="21"/>
      <c r="H99" s="2"/>
      <c r="I99" s="2"/>
    </row>
    <row r="100" spans="1:9" ht="31.5" x14ac:dyDescent="0.5">
      <c r="A100" s="18">
        <v>2210711</v>
      </c>
      <c r="B100" s="42" t="s">
        <v>298</v>
      </c>
      <c r="C100" s="19">
        <v>10000</v>
      </c>
      <c r="D100" s="19">
        <f>C100/12</f>
        <v>833.33333333333337</v>
      </c>
      <c r="E100" s="19">
        <f>'[1]TRIAL BALANCE'!$N$82</f>
        <v>0</v>
      </c>
      <c r="F100" s="19">
        <f>D100-E100</f>
        <v>833.33333333333337</v>
      </c>
      <c r="G100" s="19">
        <f>'[1]TRIAL BALANCE'!$N$82+'[1]TRIAL BALANCE'!$O$82</f>
        <v>2500</v>
      </c>
      <c r="H100" s="2"/>
      <c r="I100" s="2"/>
    </row>
    <row r="101" spans="1:9" ht="31.5" x14ac:dyDescent="0.5">
      <c r="A101" s="18">
        <v>2210706</v>
      </c>
      <c r="B101" s="42" t="s">
        <v>335</v>
      </c>
      <c r="C101" s="19">
        <v>10000</v>
      </c>
      <c r="D101" s="19">
        <f t="shared" ref="D101:D103" si="16">C101/12</f>
        <v>833.33333333333337</v>
      </c>
      <c r="E101" s="19">
        <f>'[1]TRIAL BALANCE'!$N$83</f>
        <v>0</v>
      </c>
      <c r="F101" s="19">
        <f t="shared" ref="F101:F103" si="17">D101-E101</f>
        <v>833.33333333333337</v>
      </c>
      <c r="G101" s="19">
        <f>'[1]TRIAL BALANCE'!$N$83+'[1]TRIAL BALANCE'!$O$83</f>
        <v>0</v>
      </c>
      <c r="H101" s="2"/>
      <c r="I101" s="2"/>
    </row>
    <row r="102" spans="1:9" ht="31.5" x14ac:dyDescent="0.5">
      <c r="A102" s="18">
        <v>2210511</v>
      </c>
      <c r="B102" s="42" t="s">
        <v>129</v>
      </c>
      <c r="C102" s="19">
        <v>20000</v>
      </c>
      <c r="D102" s="19">
        <f t="shared" si="16"/>
        <v>1666.6666666666667</v>
      </c>
      <c r="E102" s="19">
        <f>'[1]TRIAL BALANCE'!$N$84</f>
        <v>0</v>
      </c>
      <c r="F102" s="19">
        <f t="shared" si="17"/>
        <v>1666.6666666666667</v>
      </c>
      <c r="G102" s="19">
        <f>'[1]TRIAL BALANCE'!$N$84+'[1]TRIAL BALANCE'!$O$84</f>
        <v>0</v>
      </c>
      <c r="H102" s="2"/>
      <c r="I102" s="2"/>
    </row>
    <row r="103" spans="1:9" ht="31.5" x14ac:dyDescent="0.5">
      <c r="A103" s="18">
        <v>2210101</v>
      </c>
      <c r="B103" s="32" t="s">
        <v>336</v>
      </c>
      <c r="C103" s="19">
        <v>5000</v>
      </c>
      <c r="D103" s="19">
        <f t="shared" si="16"/>
        <v>416.66666666666669</v>
      </c>
      <c r="E103" s="19">
        <f>'[1]TRIAL BALANCE'!$N$85</f>
        <v>0</v>
      </c>
      <c r="F103" s="19">
        <f t="shared" si="17"/>
        <v>416.66666666666669</v>
      </c>
      <c r="G103" s="19">
        <f>'[1]TRIAL BALANCE'!$N$85+'[1]TRIAL BALANCE'!$O$85</f>
        <v>7760</v>
      </c>
      <c r="H103" s="2"/>
      <c r="I103" s="2"/>
    </row>
    <row r="104" spans="1:9" ht="5.0999999999999996" customHeight="1" x14ac:dyDescent="0.5">
      <c r="A104" s="18"/>
      <c r="B104" s="32"/>
      <c r="C104" s="21"/>
      <c r="D104" s="21"/>
      <c r="E104" s="21"/>
      <c r="F104" s="21"/>
      <c r="G104" s="21"/>
      <c r="H104" s="2"/>
      <c r="I104" s="2"/>
    </row>
    <row r="105" spans="1:9" ht="31.5" x14ac:dyDescent="0.5">
      <c r="A105" s="18"/>
      <c r="B105" s="47" t="s">
        <v>68</v>
      </c>
      <c r="C105" s="21">
        <f>SUM(C100:C103)</f>
        <v>45000</v>
      </c>
      <c r="D105" s="21">
        <f t="shared" ref="D105:G105" si="18">SUM(D100:D103)</f>
        <v>3750</v>
      </c>
      <c r="E105" s="21">
        <f t="shared" si="18"/>
        <v>0</v>
      </c>
      <c r="F105" s="21">
        <f t="shared" si="18"/>
        <v>3750</v>
      </c>
      <c r="G105" s="21">
        <f t="shared" si="18"/>
        <v>10260</v>
      </c>
      <c r="H105" s="2"/>
      <c r="I105" s="2"/>
    </row>
    <row r="106" spans="1:9" ht="5.0999999999999996" customHeight="1" x14ac:dyDescent="0.5">
      <c r="A106" s="18"/>
      <c r="B106" s="32"/>
      <c r="C106" s="21"/>
      <c r="D106" s="21"/>
      <c r="E106" s="21"/>
      <c r="F106" s="21"/>
      <c r="G106" s="21"/>
      <c r="H106" s="2"/>
      <c r="I106" s="2"/>
    </row>
    <row r="107" spans="1:9" ht="31.5" customHeight="1" x14ac:dyDescent="0.5">
      <c r="A107" s="18"/>
      <c r="B107" s="47" t="s">
        <v>332</v>
      </c>
      <c r="C107" s="21">
        <f>C87+C97+C105</f>
        <v>107662</v>
      </c>
      <c r="D107" s="21">
        <f t="shared" ref="D107:G107" si="19">D87+D97+D105</f>
        <v>8971.8333333333321</v>
      </c>
      <c r="E107" s="21">
        <f t="shared" si="19"/>
        <v>0</v>
      </c>
      <c r="F107" s="21">
        <f t="shared" si="19"/>
        <v>8971.8333333333321</v>
      </c>
      <c r="G107" s="21">
        <f t="shared" si="19"/>
        <v>19447.060000000001</v>
      </c>
      <c r="H107" s="2"/>
      <c r="I107" s="2"/>
    </row>
    <row r="108" spans="1:9" ht="5.0999999999999996" customHeight="1" x14ac:dyDescent="0.5">
      <c r="A108" s="18"/>
      <c r="B108" s="32"/>
      <c r="C108" s="21"/>
      <c r="D108" s="21"/>
      <c r="E108" s="21"/>
      <c r="F108" s="21"/>
      <c r="G108" s="21"/>
      <c r="H108" s="2"/>
      <c r="I108" s="2"/>
    </row>
    <row r="109" spans="1:9" ht="31.5" x14ac:dyDescent="0.5">
      <c r="A109" s="18"/>
      <c r="B109" s="66" t="s">
        <v>71</v>
      </c>
      <c r="C109" s="21" t="s">
        <v>1</v>
      </c>
      <c r="D109" s="21" t="s">
        <v>4</v>
      </c>
      <c r="E109" s="21" t="s">
        <v>4</v>
      </c>
      <c r="F109" s="21" t="s">
        <v>4</v>
      </c>
      <c r="G109" s="21" t="s">
        <v>40</v>
      </c>
      <c r="H109" s="2"/>
      <c r="I109" s="2"/>
    </row>
    <row r="110" spans="1:9" ht="31.5" x14ac:dyDescent="0.5">
      <c r="A110" s="18" t="s">
        <v>42</v>
      </c>
      <c r="B110" s="67"/>
      <c r="C110" s="21" t="s">
        <v>78</v>
      </c>
      <c r="D110" s="21" t="s">
        <v>2</v>
      </c>
      <c r="E110" s="21" t="s">
        <v>5</v>
      </c>
      <c r="F110" s="21" t="s">
        <v>6</v>
      </c>
      <c r="G110" s="21" t="s">
        <v>85</v>
      </c>
      <c r="H110" s="2"/>
      <c r="I110" s="2"/>
    </row>
    <row r="111" spans="1:9" ht="31.5" x14ac:dyDescent="0.5">
      <c r="A111" s="18"/>
      <c r="B111" s="40" t="s">
        <v>392</v>
      </c>
      <c r="C111" s="21"/>
      <c r="D111" s="21"/>
      <c r="E111" s="21"/>
      <c r="F111" s="21"/>
      <c r="G111" s="21"/>
      <c r="H111" s="2"/>
      <c r="I111" s="2"/>
    </row>
    <row r="112" spans="1:9" ht="31.5" x14ac:dyDescent="0.5">
      <c r="A112" s="18"/>
      <c r="B112" s="40" t="s">
        <v>292</v>
      </c>
      <c r="C112" s="21"/>
      <c r="D112" s="21"/>
      <c r="E112" s="21"/>
      <c r="F112" s="21"/>
      <c r="G112" s="21"/>
      <c r="H112" s="2"/>
      <c r="I112" s="2"/>
    </row>
    <row r="113" spans="1:9" ht="31.5" x14ac:dyDescent="0.5">
      <c r="A113" s="18">
        <v>2111001</v>
      </c>
      <c r="B113" s="32" t="s">
        <v>326</v>
      </c>
      <c r="C113" s="19">
        <v>88463.1</v>
      </c>
      <c r="D113" s="19">
        <f>C113/12</f>
        <v>7371.9250000000002</v>
      </c>
      <c r="E113" s="19">
        <f>'[1]TRIAL BALANCE'!$N$91</f>
        <v>4636.5</v>
      </c>
      <c r="F113" s="19">
        <f>D113-E113</f>
        <v>2735.4250000000002</v>
      </c>
      <c r="G113" s="19">
        <f>'[1]TRIAL BALANCE'!$N$91+'[1]TRIAL BALANCE'!$O$91</f>
        <v>56741.99</v>
      </c>
      <c r="H113" s="2"/>
      <c r="I113" s="2"/>
    </row>
    <row r="114" spans="1:9" ht="5.0999999999999996" customHeight="1" x14ac:dyDescent="0.5">
      <c r="A114" s="18"/>
      <c r="B114" s="32"/>
      <c r="C114" s="21"/>
      <c r="D114" s="21"/>
      <c r="E114" s="21"/>
      <c r="F114" s="21"/>
      <c r="G114" s="21"/>
      <c r="H114" s="2"/>
      <c r="I114" s="2"/>
    </row>
    <row r="115" spans="1:9" ht="31.5" x14ac:dyDescent="0.5">
      <c r="A115" s="18"/>
      <c r="B115" s="47" t="s">
        <v>68</v>
      </c>
      <c r="C115" s="21">
        <f>SUM(C113)</f>
        <v>88463.1</v>
      </c>
      <c r="D115" s="21">
        <f t="shared" ref="D115:G115" si="20">SUM(D113)</f>
        <v>7371.9250000000002</v>
      </c>
      <c r="E115" s="21">
        <f t="shared" si="20"/>
        <v>4636.5</v>
      </c>
      <c r="F115" s="21">
        <f t="shared" si="20"/>
        <v>2735.4250000000002</v>
      </c>
      <c r="G115" s="21">
        <f t="shared" si="20"/>
        <v>56741.99</v>
      </c>
      <c r="H115" s="2"/>
      <c r="I115" s="2"/>
    </row>
    <row r="116" spans="1:9" ht="5.0999999999999996" customHeight="1" x14ac:dyDescent="0.5">
      <c r="A116" s="18"/>
      <c r="B116" s="32"/>
      <c r="C116" s="21"/>
      <c r="D116" s="21"/>
      <c r="E116" s="21"/>
      <c r="F116" s="21"/>
      <c r="G116" s="21"/>
      <c r="H116" s="2"/>
      <c r="I116" s="2"/>
    </row>
    <row r="117" spans="1:9" ht="31.5" x14ac:dyDescent="0.5">
      <c r="A117" s="18"/>
      <c r="B117" s="40" t="s">
        <v>294</v>
      </c>
      <c r="C117" s="21"/>
      <c r="D117" s="21"/>
      <c r="E117" s="21"/>
      <c r="F117" s="21"/>
      <c r="G117" s="21"/>
      <c r="H117" s="2"/>
      <c r="I117" s="2"/>
    </row>
    <row r="118" spans="1:9" ht="31.5" x14ac:dyDescent="0.5">
      <c r="A118" s="18">
        <v>2210709</v>
      </c>
      <c r="B118" s="32" t="s">
        <v>337</v>
      </c>
      <c r="C118" s="19">
        <v>20000</v>
      </c>
      <c r="D118" s="19">
        <f>C118/12</f>
        <v>1666.6666666666667</v>
      </c>
      <c r="E118" s="19">
        <f>'[1]TRIAL BALANCE'!$N$94</f>
        <v>0</v>
      </c>
      <c r="F118" s="19">
        <f>D118-E118</f>
        <v>1666.6666666666667</v>
      </c>
      <c r="G118" s="19">
        <f>'[1]TRIAL BALANCE'!$N$94+'[1]TRIAL BALANCE'!$O$94</f>
        <v>37198</v>
      </c>
      <c r="H118" s="2"/>
      <c r="I118" s="2"/>
    </row>
    <row r="119" spans="1:9" ht="31.5" x14ac:dyDescent="0.5">
      <c r="A119" s="18">
        <v>2210511</v>
      </c>
      <c r="B119" s="32" t="s">
        <v>129</v>
      </c>
      <c r="C119" s="19">
        <v>30000</v>
      </c>
      <c r="D119" s="19">
        <f>C119/12</f>
        <v>2500</v>
      </c>
      <c r="E119" s="19">
        <f>'[1]TRIAL BALANCE'!$N$95</f>
        <v>0</v>
      </c>
      <c r="F119" s="19">
        <f>D119-E119</f>
        <v>2500</v>
      </c>
      <c r="G119" s="19">
        <f>'[1]TRIAL BALANCE'!$N$95+'[1]TRIAL BALANCE'!$O$95</f>
        <v>2460</v>
      </c>
      <c r="H119" s="2"/>
      <c r="I119" s="2"/>
    </row>
    <row r="120" spans="1:9" ht="5.0999999999999996" customHeight="1" x14ac:dyDescent="0.5">
      <c r="A120" s="18"/>
      <c r="B120" s="32"/>
      <c r="C120" s="21"/>
      <c r="D120" s="21"/>
      <c r="E120" s="21"/>
      <c r="F120" s="21"/>
      <c r="G120" s="21"/>
      <c r="H120" s="2"/>
      <c r="I120" s="2"/>
    </row>
    <row r="121" spans="1:9" ht="31.5" x14ac:dyDescent="0.5">
      <c r="A121" s="18"/>
      <c r="B121" s="47" t="s">
        <v>68</v>
      </c>
      <c r="C121" s="21">
        <f>SUM(C118:C119)</f>
        <v>50000</v>
      </c>
      <c r="D121" s="21">
        <f t="shared" ref="D121:G121" si="21">SUM(D118:D119)</f>
        <v>4166.666666666667</v>
      </c>
      <c r="E121" s="21">
        <f t="shared" si="21"/>
        <v>0</v>
      </c>
      <c r="F121" s="21">
        <f t="shared" si="21"/>
        <v>4166.666666666667</v>
      </c>
      <c r="G121" s="21">
        <f t="shared" si="21"/>
        <v>39658</v>
      </c>
      <c r="H121" s="2"/>
      <c r="I121" s="2"/>
    </row>
    <row r="122" spans="1:9" ht="5.0999999999999996" customHeight="1" x14ac:dyDescent="0.5">
      <c r="A122" s="18"/>
      <c r="B122" s="32"/>
      <c r="C122" s="21"/>
      <c r="D122" s="21"/>
      <c r="E122" s="21"/>
      <c r="F122" s="21"/>
      <c r="G122" s="21"/>
      <c r="H122" s="2"/>
      <c r="I122" s="2"/>
    </row>
    <row r="123" spans="1:9" ht="31.5" x14ac:dyDescent="0.5">
      <c r="A123" s="18"/>
      <c r="B123" s="47" t="s">
        <v>332</v>
      </c>
      <c r="C123" s="21">
        <f>C115+C121</f>
        <v>138463.1</v>
      </c>
      <c r="D123" s="21">
        <f t="shared" ref="D123:G123" si="22">D115+D121</f>
        <v>11538.591666666667</v>
      </c>
      <c r="E123" s="21">
        <f t="shared" si="22"/>
        <v>4636.5</v>
      </c>
      <c r="F123" s="21">
        <f t="shared" si="22"/>
        <v>6902.0916666666672</v>
      </c>
      <c r="G123" s="21">
        <f t="shared" si="22"/>
        <v>96399.989999999991</v>
      </c>
      <c r="H123" s="2"/>
      <c r="I123" s="2"/>
    </row>
    <row r="124" spans="1:9" ht="5.0999999999999996" customHeight="1" x14ac:dyDescent="0.5">
      <c r="A124" s="18"/>
      <c r="B124" s="32"/>
      <c r="C124" s="21"/>
      <c r="D124" s="21"/>
      <c r="E124" s="21"/>
      <c r="F124" s="21"/>
      <c r="G124" s="21"/>
      <c r="H124" s="2"/>
      <c r="I124" s="2"/>
    </row>
    <row r="125" spans="1:9" ht="31.5" x14ac:dyDescent="0.5">
      <c r="A125" s="18"/>
      <c r="B125" s="66" t="s">
        <v>71</v>
      </c>
      <c r="C125" s="21" t="s">
        <v>1</v>
      </c>
      <c r="D125" s="21" t="s">
        <v>4</v>
      </c>
      <c r="E125" s="21" t="s">
        <v>4</v>
      </c>
      <c r="F125" s="21" t="s">
        <v>4</v>
      </c>
      <c r="G125" s="21" t="s">
        <v>40</v>
      </c>
      <c r="H125" s="2"/>
      <c r="I125" s="2"/>
    </row>
    <row r="126" spans="1:9" ht="31.5" x14ac:dyDescent="0.5">
      <c r="A126" s="18" t="s">
        <v>42</v>
      </c>
      <c r="B126" s="67"/>
      <c r="C126" s="21" t="s">
        <v>78</v>
      </c>
      <c r="D126" s="21" t="s">
        <v>2</v>
      </c>
      <c r="E126" s="21" t="s">
        <v>5</v>
      </c>
      <c r="F126" s="21" t="s">
        <v>6</v>
      </c>
      <c r="G126" s="21" t="s">
        <v>85</v>
      </c>
      <c r="H126" s="2"/>
      <c r="I126" s="2"/>
    </row>
    <row r="127" spans="1:9" ht="31.5" x14ac:dyDescent="0.5">
      <c r="A127" s="18"/>
      <c r="B127" s="40" t="s">
        <v>393</v>
      </c>
      <c r="C127" s="21"/>
      <c r="D127" s="21"/>
      <c r="E127" s="21"/>
      <c r="F127" s="21"/>
      <c r="G127" s="21"/>
      <c r="H127" s="2"/>
      <c r="I127" s="2"/>
    </row>
    <row r="128" spans="1:9" ht="31.5" x14ac:dyDescent="0.5">
      <c r="A128" s="18"/>
      <c r="B128" s="40" t="s">
        <v>292</v>
      </c>
      <c r="C128" s="21"/>
      <c r="D128" s="21"/>
      <c r="E128" s="21"/>
      <c r="F128" s="21"/>
      <c r="G128" s="21"/>
      <c r="H128" s="2"/>
      <c r="I128" s="2"/>
    </row>
    <row r="129" spans="1:9" ht="31.5" x14ac:dyDescent="0.5">
      <c r="A129" s="18">
        <v>2111001</v>
      </c>
      <c r="B129" s="42" t="s">
        <v>326</v>
      </c>
      <c r="C129" s="19">
        <v>23176.92</v>
      </c>
      <c r="D129" s="19">
        <f>C129/12</f>
        <v>1931.4099999999999</v>
      </c>
      <c r="E129" s="19">
        <f>'[1]TRIAL BALANCE'!$N$100</f>
        <v>0</v>
      </c>
      <c r="F129" s="19">
        <f>D129-E129</f>
        <v>1931.4099999999999</v>
      </c>
      <c r="G129" s="19">
        <f>'[1]TRIAL BALANCE'!$N$100+'[1]TRIAL BALANCE'!$O$100</f>
        <v>9205.49</v>
      </c>
      <c r="H129" s="2"/>
      <c r="I129" s="2"/>
    </row>
    <row r="130" spans="1:9" ht="5.0999999999999996" customHeight="1" x14ac:dyDescent="0.5">
      <c r="A130" s="18"/>
      <c r="B130" s="42"/>
      <c r="C130" s="21"/>
      <c r="D130" s="21"/>
      <c r="E130" s="21"/>
      <c r="F130" s="21"/>
      <c r="G130" s="21"/>
      <c r="H130" s="2"/>
      <c r="I130" s="2"/>
    </row>
    <row r="131" spans="1:9" ht="31.5" x14ac:dyDescent="0.5">
      <c r="A131" s="18"/>
      <c r="B131" s="44" t="s">
        <v>101</v>
      </c>
      <c r="C131" s="21">
        <f>SUM(C129)</f>
        <v>23176.92</v>
      </c>
      <c r="D131" s="21">
        <f t="shared" ref="D131:G131" si="23">SUM(D129)</f>
        <v>1931.4099999999999</v>
      </c>
      <c r="E131" s="21">
        <f t="shared" si="23"/>
        <v>0</v>
      </c>
      <c r="F131" s="21">
        <f t="shared" si="23"/>
        <v>1931.4099999999999</v>
      </c>
      <c r="G131" s="21">
        <f t="shared" si="23"/>
        <v>9205.49</v>
      </c>
      <c r="H131" s="2"/>
      <c r="I131" s="2"/>
    </row>
    <row r="132" spans="1:9" ht="5.0999999999999996" customHeight="1" x14ac:dyDescent="0.5">
      <c r="A132" s="18"/>
      <c r="B132" s="42"/>
      <c r="C132" s="21"/>
      <c r="D132" s="21"/>
      <c r="E132" s="21"/>
      <c r="F132" s="21"/>
      <c r="G132" s="21"/>
      <c r="H132" s="2"/>
      <c r="I132" s="2"/>
    </row>
    <row r="133" spans="1:9" ht="31.5" x14ac:dyDescent="0.5">
      <c r="A133" s="18"/>
      <c r="B133" s="40" t="s">
        <v>294</v>
      </c>
      <c r="C133" s="21"/>
      <c r="D133" s="21"/>
      <c r="E133" s="21"/>
      <c r="F133" s="21"/>
      <c r="G133" s="21"/>
      <c r="H133" s="2"/>
      <c r="I133" s="2"/>
    </row>
    <row r="134" spans="1:9" ht="31.5" x14ac:dyDescent="0.5">
      <c r="A134" s="18">
        <v>2210709</v>
      </c>
      <c r="B134" s="42" t="s">
        <v>337</v>
      </c>
      <c r="C134" s="19">
        <v>30000</v>
      </c>
      <c r="D134" s="19">
        <f>C134/12</f>
        <v>2500</v>
      </c>
      <c r="E134" s="19">
        <f>'[1]TRIAL BALANCE'!$N$103</f>
        <v>0</v>
      </c>
      <c r="F134" s="19">
        <f>D134-E134</f>
        <v>2500</v>
      </c>
      <c r="G134" s="19">
        <f>'[1]TRIAL BALANCE'!$N$103+'[1]TRIAL BALANCE'!$O$103</f>
        <v>6133</v>
      </c>
      <c r="H134" s="2"/>
      <c r="I134" s="2"/>
    </row>
    <row r="135" spans="1:9" ht="31.5" x14ac:dyDescent="0.5">
      <c r="A135" s="18">
        <v>2210710</v>
      </c>
      <c r="B135" s="32" t="s">
        <v>338</v>
      </c>
      <c r="C135" s="19">
        <v>50000</v>
      </c>
      <c r="D135" s="19">
        <f t="shared" ref="D135:D136" si="24">C135/12</f>
        <v>4166.666666666667</v>
      </c>
      <c r="E135" s="19">
        <f>'[1]TRIAL BALANCE'!$N$104</f>
        <v>0</v>
      </c>
      <c r="F135" s="19">
        <f t="shared" ref="F135:F136" si="25">D135-E135</f>
        <v>4166.666666666667</v>
      </c>
      <c r="G135" s="19">
        <f>'[1]TRIAL BALANCE'!$N$104+'[1]TRIAL BALANCE'!$O$104</f>
        <v>8432</v>
      </c>
      <c r="H135" s="2"/>
      <c r="I135" s="2"/>
    </row>
    <row r="136" spans="1:9" ht="31.5" x14ac:dyDescent="0.5">
      <c r="A136" s="18">
        <v>2210909</v>
      </c>
      <c r="B136" s="32" t="s">
        <v>322</v>
      </c>
      <c r="C136" s="19">
        <v>50000</v>
      </c>
      <c r="D136" s="19">
        <f t="shared" si="24"/>
        <v>4166.666666666667</v>
      </c>
      <c r="E136" s="19">
        <f>'[1]TRIAL BALANCE'!$N$105</f>
        <v>0</v>
      </c>
      <c r="F136" s="19">
        <f t="shared" si="25"/>
        <v>4166.666666666667</v>
      </c>
      <c r="G136" s="19">
        <f>'[1]TRIAL BALANCE'!$N$105+'[1]TRIAL BALANCE'!$O$105</f>
        <v>0</v>
      </c>
      <c r="H136" s="2"/>
      <c r="I136" s="2"/>
    </row>
    <row r="137" spans="1:9" ht="5.0999999999999996" customHeight="1" x14ac:dyDescent="0.5">
      <c r="A137" s="18"/>
      <c r="B137" s="32"/>
      <c r="C137" s="21"/>
      <c r="D137" s="21"/>
      <c r="E137" s="21"/>
      <c r="F137" s="21"/>
      <c r="G137" s="21"/>
      <c r="H137" s="2"/>
      <c r="I137" s="2"/>
    </row>
    <row r="138" spans="1:9" ht="31.5" x14ac:dyDescent="0.5">
      <c r="A138" s="18"/>
      <c r="B138" s="44" t="s">
        <v>101</v>
      </c>
      <c r="C138" s="21">
        <f>SUM(C134:C136)</f>
        <v>130000</v>
      </c>
      <c r="D138" s="21">
        <f t="shared" ref="D138:G138" si="26">SUM(D134:D136)</f>
        <v>10833.333333333334</v>
      </c>
      <c r="E138" s="21">
        <f t="shared" si="26"/>
        <v>0</v>
      </c>
      <c r="F138" s="21">
        <f t="shared" si="26"/>
        <v>10833.333333333334</v>
      </c>
      <c r="G138" s="21">
        <f t="shared" si="26"/>
        <v>14565</v>
      </c>
      <c r="H138" s="2"/>
      <c r="I138" s="2"/>
    </row>
    <row r="139" spans="1:9" ht="5.0999999999999996" customHeight="1" x14ac:dyDescent="0.5">
      <c r="A139" s="18"/>
      <c r="B139" s="32"/>
      <c r="C139" s="21"/>
      <c r="D139" s="21"/>
      <c r="E139" s="21"/>
      <c r="F139" s="21"/>
      <c r="G139" s="21"/>
      <c r="H139" s="2"/>
      <c r="I139" s="2"/>
    </row>
    <row r="140" spans="1:9" ht="31.5" x14ac:dyDescent="0.5">
      <c r="A140" s="18"/>
      <c r="B140" s="40" t="s">
        <v>339</v>
      </c>
      <c r="C140" s="21"/>
      <c r="D140" s="21"/>
      <c r="E140" s="21"/>
      <c r="F140" s="21"/>
      <c r="G140" s="21"/>
      <c r="H140" s="2"/>
      <c r="I140" s="2"/>
    </row>
    <row r="141" spans="1:9" ht="31.5" x14ac:dyDescent="0.5">
      <c r="A141" s="18">
        <v>2210710</v>
      </c>
      <c r="B141" s="32" t="s">
        <v>366</v>
      </c>
      <c r="C141" s="19">
        <v>56000</v>
      </c>
      <c r="D141" s="19">
        <f>C141/12</f>
        <v>4666.666666666667</v>
      </c>
      <c r="E141" s="19">
        <f>'[1]TRIAL BALANCE'!$N$109</f>
        <v>0</v>
      </c>
      <c r="F141" s="19">
        <f>D141-E141</f>
        <v>4666.666666666667</v>
      </c>
      <c r="G141" s="19">
        <f>'[1]TRIAL BALANCE'!$N$109+'[1]TRIAL BALANCE'!$O$109</f>
        <v>8065.08</v>
      </c>
      <c r="H141" s="2"/>
      <c r="I141" s="2"/>
    </row>
    <row r="142" spans="1:9" ht="5.0999999999999996" customHeight="1" x14ac:dyDescent="0.5">
      <c r="A142" s="18"/>
      <c r="B142" s="32"/>
      <c r="C142" s="21"/>
      <c r="D142" s="21"/>
      <c r="E142" s="21"/>
      <c r="F142" s="21"/>
      <c r="G142" s="21"/>
      <c r="H142" s="2"/>
      <c r="I142" s="2"/>
    </row>
    <row r="143" spans="1:9" ht="31.5" x14ac:dyDescent="0.5">
      <c r="A143" s="18"/>
      <c r="B143" s="47" t="s">
        <v>68</v>
      </c>
      <c r="C143" s="21">
        <f>SUM(C141)</f>
        <v>56000</v>
      </c>
      <c r="D143" s="21">
        <f t="shared" ref="D143:G143" si="27">SUM(D141)</f>
        <v>4666.666666666667</v>
      </c>
      <c r="E143" s="21">
        <f t="shared" si="27"/>
        <v>0</v>
      </c>
      <c r="F143" s="21">
        <f t="shared" si="27"/>
        <v>4666.666666666667</v>
      </c>
      <c r="G143" s="21">
        <f t="shared" si="27"/>
        <v>8065.08</v>
      </c>
      <c r="H143" s="2"/>
      <c r="I143" s="2"/>
    </row>
    <row r="144" spans="1:9" ht="5.0999999999999996" customHeight="1" x14ac:dyDescent="0.5">
      <c r="A144" s="18"/>
      <c r="B144" s="42"/>
      <c r="C144" s="21"/>
      <c r="D144" s="21"/>
      <c r="E144" s="21"/>
      <c r="F144" s="21"/>
      <c r="G144" s="21"/>
      <c r="H144" s="2"/>
      <c r="I144" s="2"/>
    </row>
    <row r="145" spans="1:9" ht="31.5" customHeight="1" x14ac:dyDescent="0.5">
      <c r="A145" s="18"/>
      <c r="B145" s="52" t="s">
        <v>332</v>
      </c>
      <c r="C145" s="21">
        <f>C131+C138+C143</f>
        <v>209176.91999999998</v>
      </c>
      <c r="D145" s="21">
        <f t="shared" ref="D145:G145" si="28">D131+D138+D143</f>
        <v>17431.41</v>
      </c>
      <c r="E145" s="21">
        <f t="shared" si="28"/>
        <v>0</v>
      </c>
      <c r="F145" s="21">
        <f t="shared" si="28"/>
        <v>17431.41</v>
      </c>
      <c r="G145" s="21">
        <f t="shared" si="28"/>
        <v>31835.57</v>
      </c>
      <c r="H145" s="2"/>
      <c r="I145" s="2"/>
    </row>
    <row r="146" spans="1:9" ht="5.0999999999999996" customHeight="1" x14ac:dyDescent="0.5">
      <c r="A146" s="18"/>
      <c r="B146" s="50"/>
      <c r="C146" s="51"/>
      <c r="D146" s="21"/>
      <c r="E146" s="21"/>
      <c r="F146" s="21"/>
      <c r="G146" s="21"/>
      <c r="H146" s="2"/>
      <c r="I146" s="2"/>
    </row>
    <row r="147" spans="1:9" ht="31.5" x14ac:dyDescent="0.5">
      <c r="A147" s="18"/>
      <c r="B147" s="68" t="s">
        <v>367</v>
      </c>
      <c r="C147" s="70"/>
      <c r="D147" s="21"/>
      <c r="E147" s="21"/>
      <c r="F147" s="21"/>
      <c r="G147" s="21"/>
      <c r="H147" s="2"/>
      <c r="I147" s="2"/>
    </row>
    <row r="148" spans="1:9" ht="5.0999999999999996" customHeight="1" x14ac:dyDescent="0.5">
      <c r="A148" s="18"/>
      <c r="B148" s="46"/>
      <c r="C148" s="43"/>
      <c r="D148" s="21"/>
      <c r="E148" s="21"/>
      <c r="F148" s="21"/>
      <c r="G148" s="21"/>
      <c r="H148" s="2"/>
      <c r="I148" s="2"/>
    </row>
    <row r="149" spans="1:9" ht="31.5" x14ac:dyDescent="0.5">
      <c r="A149" s="18"/>
      <c r="B149" s="73" t="s">
        <v>71</v>
      </c>
      <c r="C149" s="21" t="s">
        <v>1</v>
      </c>
      <c r="D149" s="21" t="s">
        <v>4</v>
      </c>
      <c r="E149" s="21" t="s">
        <v>4</v>
      </c>
      <c r="F149" s="21" t="s">
        <v>4</v>
      </c>
      <c r="G149" s="21" t="s">
        <v>40</v>
      </c>
      <c r="H149" s="2"/>
      <c r="I149" s="2"/>
    </row>
    <row r="150" spans="1:9" ht="31.5" x14ac:dyDescent="0.5">
      <c r="A150" s="18" t="s">
        <v>144</v>
      </c>
      <c r="B150" s="74"/>
      <c r="C150" s="21" t="s">
        <v>78</v>
      </c>
      <c r="D150" s="21" t="s">
        <v>2</v>
      </c>
      <c r="E150" s="21" t="s">
        <v>5</v>
      </c>
      <c r="F150" s="21" t="s">
        <v>6</v>
      </c>
      <c r="G150" s="21" t="s">
        <v>85</v>
      </c>
      <c r="H150" s="2"/>
      <c r="I150" s="2"/>
    </row>
    <row r="151" spans="1:9" ht="31.5" x14ac:dyDescent="0.5">
      <c r="A151" s="18"/>
      <c r="B151" s="40" t="s">
        <v>395</v>
      </c>
      <c r="C151" s="21"/>
      <c r="D151" s="21"/>
      <c r="E151" s="21"/>
      <c r="F151" s="21"/>
      <c r="G151" s="21"/>
      <c r="H151" s="2"/>
      <c r="I151" s="2"/>
    </row>
    <row r="152" spans="1:9" ht="31.5" x14ac:dyDescent="0.5">
      <c r="A152" s="18"/>
      <c r="B152" s="40" t="s">
        <v>294</v>
      </c>
      <c r="C152" s="21"/>
      <c r="D152" s="21"/>
      <c r="E152" s="21"/>
      <c r="F152" s="21"/>
      <c r="G152" s="21"/>
      <c r="H152" s="2"/>
      <c r="I152" s="2"/>
    </row>
    <row r="153" spans="1:9" ht="31.5" x14ac:dyDescent="0.5">
      <c r="A153" s="18">
        <v>2210101</v>
      </c>
      <c r="B153" s="42" t="s">
        <v>340</v>
      </c>
      <c r="C153" s="19">
        <v>2000</v>
      </c>
      <c r="D153" s="19">
        <f>C153/12</f>
        <v>166.66666666666666</v>
      </c>
      <c r="E153" s="19">
        <f>'[1]TRIAL BALANCE'!$N$115</f>
        <v>0</v>
      </c>
      <c r="F153" s="19">
        <f>D153-E153</f>
        <v>166.66666666666666</v>
      </c>
      <c r="G153" s="19">
        <f>'[1]TRIAL BALANCE'!$N$115+'[1]TRIAL BALANCE'!$O$115</f>
        <v>0</v>
      </c>
      <c r="H153" s="2"/>
      <c r="I153" s="2"/>
    </row>
    <row r="154" spans="1:9" ht="31.5" x14ac:dyDescent="0.5">
      <c r="A154" s="18">
        <v>2210706</v>
      </c>
      <c r="B154" s="42" t="s">
        <v>341</v>
      </c>
      <c r="C154" s="19">
        <v>30000</v>
      </c>
      <c r="D154" s="19">
        <f>C154/12</f>
        <v>2500</v>
      </c>
      <c r="E154" s="19">
        <f>'[1]TRIAL BALANCE'!$N$116</f>
        <v>0</v>
      </c>
      <c r="F154" s="19">
        <f>D154-E154</f>
        <v>2500</v>
      </c>
      <c r="G154" s="19">
        <f>'[1]TRIAL BALANCE'!$N$116+'[1]TRIAL BALANCE'!$O$116</f>
        <v>0</v>
      </c>
      <c r="H154" s="2"/>
      <c r="I154" s="2"/>
    </row>
    <row r="155" spans="1:9" ht="5.0999999999999996" customHeight="1" x14ac:dyDescent="0.5">
      <c r="A155" s="18"/>
      <c r="B155" s="42"/>
      <c r="C155" s="21"/>
      <c r="D155" s="21"/>
      <c r="E155" s="21"/>
      <c r="F155" s="21"/>
      <c r="G155" s="21"/>
      <c r="H155" s="2"/>
      <c r="I155" s="2"/>
    </row>
    <row r="156" spans="1:9" ht="31.5" x14ac:dyDescent="0.5">
      <c r="A156" s="18"/>
      <c r="B156" s="44" t="s">
        <v>394</v>
      </c>
      <c r="C156" s="21">
        <f>SUM(C153:C154)</f>
        <v>32000</v>
      </c>
      <c r="D156" s="21">
        <f t="shared" ref="D156:G156" si="29">SUM(D153:D154)</f>
        <v>2666.6666666666665</v>
      </c>
      <c r="E156" s="21">
        <f t="shared" si="29"/>
        <v>0</v>
      </c>
      <c r="F156" s="21">
        <f t="shared" si="29"/>
        <v>2666.6666666666665</v>
      </c>
      <c r="G156" s="21">
        <f t="shared" si="29"/>
        <v>0</v>
      </c>
      <c r="H156" s="2"/>
      <c r="I156" s="2"/>
    </row>
    <row r="157" spans="1:9" ht="5.0999999999999996" customHeight="1" x14ac:dyDescent="0.5">
      <c r="A157" s="18"/>
      <c r="B157" s="42"/>
      <c r="C157" s="21"/>
      <c r="D157" s="21"/>
      <c r="E157" s="21"/>
      <c r="F157" s="21"/>
      <c r="G157" s="21"/>
      <c r="H157" s="2"/>
      <c r="I157" s="2"/>
    </row>
    <row r="158" spans="1:9" ht="31.5" x14ac:dyDescent="0.5">
      <c r="A158" s="18"/>
      <c r="B158" s="40" t="s">
        <v>292</v>
      </c>
      <c r="C158" s="21"/>
      <c r="D158" s="21"/>
      <c r="E158" s="21"/>
      <c r="F158" s="21"/>
      <c r="G158" s="21"/>
      <c r="H158" s="2"/>
      <c r="I158" s="2"/>
    </row>
    <row r="159" spans="1:9" ht="31.5" x14ac:dyDescent="0.5">
      <c r="A159" s="18">
        <v>2210709</v>
      </c>
      <c r="B159" s="42" t="s">
        <v>342</v>
      </c>
      <c r="C159" s="19">
        <v>10896.29</v>
      </c>
      <c r="D159" s="19">
        <f>C159/12</f>
        <v>908.0241666666667</v>
      </c>
      <c r="E159" s="19">
        <f>'[1]TRIAL BALANCE'!$N$120</f>
        <v>1584</v>
      </c>
      <c r="F159" s="19">
        <f>D159-E159</f>
        <v>-675.9758333333333</v>
      </c>
      <c r="G159" s="19">
        <f>'[1]TRIAL BALANCE'!$N$120+'[1]TRIAL BALANCE'!$O$120</f>
        <v>1584</v>
      </c>
      <c r="H159" s="2"/>
      <c r="I159" s="2"/>
    </row>
    <row r="160" spans="1:9" ht="5.0999999999999996" customHeight="1" x14ac:dyDescent="0.5">
      <c r="A160" s="18"/>
      <c r="B160" s="42"/>
      <c r="C160" s="21"/>
      <c r="D160" s="21"/>
      <c r="E160" s="21"/>
      <c r="F160" s="21"/>
      <c r="G160" s="21"/>
      <c r="H160" s="2"/>
      <c r="I160" s="2"/>
    </row>
    <row r="161" spans="1:9" ht="31.5" x14ac:dyDescent="0.5">
      <c r="A161" s="18"/>
      <c r="B161" s="44" t="s">
        <v>68</v>
      </c>
      <c r="C161" s="21">
        <f>SUM(C159)</f>
        <v>10896.29</v>
      </c>
      <c r="D161" s="21">
        <f t="shared" ref="D161:G161" si="30">SUM(D159)</f>
        <v>908.0241666666667</v>
      </c>
      <c r="E161" s="21">
        <f t="shared" si="30"/>
        <v>1584</v>
      </c>
      <c r="F161" s="21">
        <f t="shared" si="30"/>
        <v>-675.9758333333333</v>
      </c>
      <c r="G161" s="21">
        <f t="shared" si="30"/>
        <v>1584</v>
      </c>
      <c r="H161" s="2"/>
      <c r="I161" s="2"/>
    </row>
    <row r="162" spans="1:9" ht="5.0999999999999996" customHeight="1" x14ac:dyDescent="0.5">
      <c r="A162" s="18"/>
      <c r="B162" s="42"/>
      <c r="C162" s="21"/>
      <c r="D162" s="21"/>
      <c r="E162" s="21"/>
      <c r="F162" s="21"/>
      <c r="G162" s="21"/>
      <c r="H162" s="2"/>
      <c r="I162" s="2"/>
    </row>
    <row r="163" spans="1:9" ht="31.5" customHeight="1" x14ac:dyDescent="0.5">
      <c r="A163" s="18"/>
      <c r="B163" s="44" t="s">
        <v>332</v>
      </c>
      <c r="C163" s="21">
        <f>C156+C161</f>
        <v>42896.29</v>
      </c>
      <c r="D163" s="21">
        <f t="shared" ref="D163:G163" si="31">D156+D161</f>
        <v>3574.6908333333331</v>
      </c>
      <c r="E163" s="21">
        <f t="shared" si="31"/>
        <v>1584</v>
      </c>
      <c r="F163" s="21">
        <f t="shared" si="31"/>
        <v>1990.6908333333331</v>
      </c>
      <c r="G163" s="21">
        <f t="shared" si="31"/>
        <v>1584</v>
      </c>
      <c r="H163" s="2"/>
      <c r="I163" s="2"/>
    </row>
    <row r="164" spans="1:9" ht="5.0999999999999996" customHeight="1" x14ac:dyDescent="0.5">
      <c r="A164" s="18"/>
      <c r="B164" s="42"/>
      <c r="C164" s="21"/>
      <c r="D164" s="21"/>
      <c r="E164" s="21"/>
      <c r="F164" s="21"/>
      <c r="G164" s="21"/>
      <c r="H164" s="2"/>
      <c r="I164" s="2"/>
    </row>
    <row r="165" spans="1:9" ht="31.5" customHeight="1" x14ac:dyDescent="0.5">
      <c r="A165" s="18"/>
      <c r="B165" s="66" t="s">
        <v>71</v>
      </c>
      <c r="C165" s="21" t="s">
        <v>1</v>
      </c>
      <c r="D165" s="21" t="s">
        <v>4</v>
      </c>
      <c r="E165" s="21" t="s">
        <v>4</v>
      </c>
      <c r="F165" s="21" t="s">
        <v>4</v>
      </c>
      <c r="G165" s="21" t="s">
        <v>40</v>
      </c>
      <c r="H165" s="2"/>
      <c r="I165" s="2"/>
    </row>
    <row r="166" spans="1:9" ht="31.5" customHeight="1" x14ac:dyDescent="0.5">
      <c r="A166" s="18" t="s">
        <v>42</v>
      </c>
      <c r="B166" s="67"/>
      <c r="C166" s="21" t="s">
        <v>78</v>
      </c>
      <c r="D166" s="21" t="s">
        <v>2</v>
      </c>
      <c r="E166" s="21" t="s">
        <v>5</v>
      </c>
      <c r="F166" s="21" t="s">
        <v>6</v>
      </c>
      <c r="G166" s="21" t="s">
        <v>85</v>
      </c>
      <c r="H166" s="2"/>
      <c r="I166" s="2"/>
    </row>
    <row r="167" spans="1:9" ht="31.5" x14ac:dyDescent="0.5">
      <c r="A167" s="18"/>
      <c r="B167" s="40" t="s">
        <v>396</v>
      </c>
      <c r="C167" s="21"/>
      <c r="D167" s="21"/>
      <c r="E167" s="21"/>
      <c r="F167" s="21"/>
      <c r="G167" s="21"/>
      <c r="H167" s="2"/>
      <c r="I167" s="2"/>
    </row>
    <row r="168" spans="1:9" ht="31.5" x14ac:dyDescent="0.5">
      <c r="A168" s="18"/>
      <c r="B168" s="40" t="s">
        <v>292</v>
      </c>
      <c r="C168" s="21"/>
      <c r="D168" s="21"/>
      <c r="E168" s="21"/>
      <c r="F168" s="21"/>
      <c r="G168" s="21"/>
      <c r="H168" s="2"/>
      <c r="I168" s="2"/>
    </row>
    <row r="169" spans="1:9" ht="31.5" x14ac:dyDescent="0.5">
      <c r="A169" s="18">
        <v>2111001</v>
      </c>
      <c r="B169" s="42" t="s">
        <v>343</v>
      </c>
      <c r="C169" s="19">
        <v>99009</v>
      </c>
      <c r="D169" s="19">
        <f>C169/12</f>
        <v>8250.75</v>
      </c>
      <c r="E169" s="19">
        <f>'[1]TRIAL BALANCE'!$N$124</f>
        <v>3990.8</v>
      </c>
      <c r="F169" s="19">
        <f>D169-E169</f>
        <v>4259.95</v>
      </c>
      <c r="G169" s="19">
        <f>'[1]TRIAL BALANCE'!$N$124+'[1]TRIAL BALANCE'!$O$124</f>
        <v>50428.400000000009</v>
      </c>
      <c r="H169" s="2"/>
      <c r="I169" s="2"/>
    </row>
    <row r="170" spans="1:9" ht="31.5" x14ac:dyDescent="0.5">
      <c r="A170" s="18">
        <v>2210502</v>
      </c>
      <c r="B170" s="42" t="s">
        <v>344</v>
      </c>
      <c r="C170" s="19">
        <v>3500</v>
      </c>
      <c r="D170" s="19">
        <f t="shared" ref="D170:D172" si="32">C170/12</f>
        <v>291.66666666666669</v>
      </c>
      <c r="E170" s="19">
        <f>'[1]TRIAL BALANCE'!$N$125</f>
        <v>2180</v>
      </c>
      <c r="F170" s="19">
        <f t="shared" ref="F170:F172" si="33">D170-E170</f>
        <v>-1888.3333333333333</v>
      </c>
      <c r="G170" s="19">
        <f>'[1]TRIAL BALANCE'!$N$125+'[1]TRIAL BALANCE'!$O$125</f>
        <v>2180</v>
      </c>
      <c r="H170" s="2"/>
      <c r="I170" s="2"/>
    </row>
    <row r="171" spans="1:9" ht="31.5" x14ac:dyDescent="0.5">
      <c r="A171" s="18">
        <v>2210503</v>
      </c>
      <c r="B171" s="42" t="s">
        <v>345</v>
      </c>
      <c r="C171" s="19">
        <v>6000</v>
      </c>
      <c r="D171" s="19">
        <f t="shared" si="32"/>
        <v>500</v>
      </c>
      <c r="E171" s="19">
        <f>'[1]TRIAL BALANCE'!$N$126</f>
        <v>0</v>
      </c>
      <c r="F171" s="19">
        <f t="shared" si="33"/>
        <v>500</v>
      </c>
      <c r="G171" s="19">
        <f>'[1]TRIAL BALANCE'!$N$126+'[1]TRIAL BALANCE'!$O$126</f>
        <v>0</v>
      </c>
      <c r="H171" s="2"/>
      <c r="I171" s="2"/>
    </row>
    <row r="172" spans="1:9" ht="31.5" x14ac:dyDescent="0.5">
      <c r="A172" s="18">
        <v>2210102</v>
      </c>
      <c r="B172" s="42" t="s">
        <v>346</v>
      </c>
      <c r="C172" s="19">
        <v>5500</v>
      </c>
      <c r="D172" s="19">
        <f t="shared" si="32"/>
        <v>458.33333333333331</v>
      </c>
      <c r="E172" s="19">
        <f>'[1]TRIAL BALANCE'!$N$127</f>
        <v>0</v>
      </c>
      <c r="F172" s="19">
        <f t="shared" si="33"/>
        <v>458.33333333333331</v>
      </c>
      <c r="G172" s="19">
        <f>'[1]TRIAL BALANCE'!$N$127+'[1]TRIAL BALANCE'!$O$127</f>
        <v>0</v>
      </c>
      <c r="H172" s="2"/>
      <c r="I172" s="2"/>
    </row>
    <row r="173" spans="1:9" ht="5.0999999999999996" customHeight="1" x14ac:dyDescent="0.5">
      <c r="A173" s="18"/>
      <c r="B173" s="42"/>
      <c r="C173" s="21"/>
      <c r="D173" s="21"/>
      <c r="E173" s="21"/>
      <c r="F173" s="21"/>
      <c r="G173" s="21"/>
      <c r="H173" s="2"/>
      <c r="I173" s="2"/>
    </row>
    <row r="174" spans="1:9" ht="31.5" x14ac:dyDescent="0.5">
      <c r="A174" s="18"/>
      <c r="B174" s="44" t="s">
        <v>68</v>
      </c>
      <c r="C174" s="21">
        <f>SUM(C169:C172)</f>
        <v>114009</v>
      </c>
      <c r="D174" s="21">
        <f t="shared" ref="D174:G174" si="34">SUM(D169:D172)</f>
        <v>9500.75</v>
      </c>
      <c r="E174" s="21">
        <f t="shared" si="34"/>
        <v>6170.8</v>
      </c>
      <c r="F174" s="21">
        <f t="shared" si="34"/>
        <v>3329.9500000000003</v>
      </c>
      <c r="G174" s="21">
        <f t="shared" si="34"/>
        <v>52608.400000000009</v>
      </c>
      <c r="H174" s="2"/>
      <c r="I174" s="2"/>
    </row>
    <row r="175" spans="1:9" ht="5.0999999999999996" customHeight="1" x14ac:dyDescent="0.5">
      <c r="A175" s="18"/>
      <c r="B175" s="42"/>
      <c r="C175" s="21"/>
      <c r="D175" s="21"/>
      <c r="E175" s="21"/>
      <c r="F175" s="21"/>
      <c r="G175" s="21"/>
      <c r="H175" s="2"/>
      <c r="I175" s="2"/>
    </row>
    <row r="176" spans="1:9" ht="31.5" x14ac:dyDescent="0.5">
      <c r="A176" s="18"/>
      <c r="B176" s="40" t="s">
        <v>293</v>
      </c>
      <c r="C176" s="21"/>
      <c r="D176" s="21"/>
      <c r="E176" s="21"/>
      <c r="F176" s="21"/>
      <c r="G176" s="21"/>
      <c r="H176" s="2"/>
      <c r="I176" s="2"/>
    </row>
    <row r="177" spans="1:9" ht="31.5" x14ac:dyDescent="0.5">
      <c r="A177" s="18">
        <v>2111234</v>
      </c>
      <c r="B177" s="42" t="s">
        <v>347</v>
      </c>
      <c r="C177" s="19">
        <v>1000</v>
      </c>
      <c r="D177" s="19">
        <f>C177/12</f>
        <v>83.333333333333329</v>
      </c>
      <c r="E177" s="19">
        <f>'[1]TRIAL BALANCE'!$N$130</f>
        <v>0</v>
      </c>
      <c r="F177" s="19">
        <f>D177-E177</f>
        <v>83.333333333333329</v>
      </c>
      <c r="G177" s="19">
        <f>'[1]TRIAL BALANCE'!$N$130+'[1]TRIAL BALANCE'!$O$130</f>
        <v>0</v>
      </c>
      <c r="H177" s="2"/>
      <c r="I177" s="2"/>
    </row>
    <row r="178" spans="1:9" ht="31.5" x14ac:dyDescent="0.5">
      <c r="A178" s="18">
        <v>3111351</v>
      </c>
      <c r="B178" s="32" t="s">
        <v>349</v>
      </c>
      <c r="C178" s="19">
        <v>51600</v>
      </c>
      <c r="D178" s="19">
        <f t="shared" ref="D178:D180" si="35">C178/12</f>
        <v>4300</v>
      </c>
      <c r="E178" s="19">
        <f>'[1]TRIAL BALANCE'!$N$131</f>
        <v>7820</v>
      </c>
      <c r="F178" s="19">
        <f t="shared" ref="F178:F180" si="36">D178-E178</f>
        <v>-3520</v>
      </c>
      <c r="G178" s="19">
        <f>'[1]TRIAL BALANCE'!$N$131+'[1]TRIAL BALANCE'!$O$131</f>
        <v>43000</v>
      </c>
      <c r="H178" s="2"/>
      <c r="I178" s="2"/>
    </row>
    <row r="179" spans="1:9" ht="31.5" x14ac:dyDescent="0.5">
      <c r="A179" s="18">
        <v>2210511</v>
      </c>
      <c r="B179" s="32" t="s">
        <v>129</v>
      </c>
      <c r="C179" s="19">
        <v>500</v>
      </c>
      <c r="D179" s="19">
        <f t="shared" si="35"/>
        <v>41.666666666666664</v>
      </c>
      <c r="E179" s="19">
        <f>'[1]TRIAL BALANCE'!$N$132</f>
        <v>0</v>
      </c>
      <c r="F179" s="19">
        <f t="shared" si="36"/>
        <v>41.666666666666664</v>
      </c>
      <c r="G179" s="19">
        <f>'[1]TRIAL BALANCE'!$N$132+'[1]TRIAL BALANCE'!$O$132</f>
        <v>0</v>
      </c>
      <c r="H179" s="2"/>
      <c r="I179" s="2"/>
    </row>
    <row r="180" spans="1:9" ht="31.5" x14ac:dyDescent="0.5">
      <c r="A180" s="18">
        <v>2210510</v>
      </c>
      <c r="B180" s="32" t="s">
        <v>348</v>
      </c>
      <c r="C180" s="19">
        <v>1000</v>
      </c>
      <c r="D180" s="19">
        <f t="shared" si="35"/>
        <v>83.333333333333329</v>
      </c>
      <c r="E180" s="19">
        <f>'[1]TRIAL BALANCE'!$N$133</f>
        <v>0</v>
      </c>
      <c r="F180" s="19">
        <f t="shared" si="36"/>
        <v>83.333333333333329</v>
      </c>
      <c r="G180" s="19">
        <f>'[1]TRIAL BALANCE'!$N$133+'[1]TRIAL BALANCE'!$O$133</f>
        <v>0</v>
      </c>
      <c r="H180" s="2"/>
      <c r="I180" s="2"/>
    </row>
    <row r="181" spans="1:9" ht="5.0999999999999996" customHeight="1" x14ac:dyDescent="0.5">
      <c r="A181" s="18"/>
      <c r="B181" s="32"/>
      <c r="C181" s="21"/>
      <c r="D181" s="21"/>
      <c r="E181" s="21"/>
      <c r="F181" s="21"/>
      <c r="G181" s="21"/>
      <c r="H181" s="2"/>
      <c r="I181" s="2"/>
    </row>
    <row r="182" spans="1:9" ht="31.5" x14ac:dyDescent="0.5">
      <c r="A182" s="18"/>
      <c r="B182" s="47" t="s">
        <v>68</v>
      </c>
      <c r="C182" s="21">
        <f>SUM(C177:C180)</f>
        <v>54100</v>
      </c>
      <c r="D182" s="21">
        <f t="shared" ref="D182:G182" si="37">SUM(D177:D180)</f>
        <v>4508.333333333333</v>
      </c>
      <c r="E182" s="21">
        <f t="shared" si="37"/>
        <v>7820</v>
      </c>
      <c r="F182" s="21">
        <f t="shared" si="37"/>
        <v>-3311.6666666666665</v>
      </c>
      <c r="G182" s="21">
        <f t="shared" si="37"/>
        <v>43000</v>
      </c>
      <c r="H182" s="2"/>
      <c r="I182" s="2"/>
    </row>
    <row r="183" spans="1:9" ht="5.0999999999999996" customHeight="1" x14ac:dyDescent="0.5">
      <c r="A183" s="18"/>
      <c r="B183" s="32"/>
      <c r="C183" s="21"/>
      <c r="D183" s="21"/>
      <c r="E183" s="21"/>
      <c r="F183" s="21"/>
      <c r="G183" s="21"/>
      <c r="H183" s="2"/>
      <c r="I183" s="2"/>
    </row>
    <row r="184" spans="1:9" ht="31.5" x14ac:dyDescent="0.5">
      <c r="A184" s="18"/>
      <c r="B184" s="40" t="s">
        <v>294</v>
      </c>
      <c r="C184" s="21"/>
      <c r="D184" s="21"/>
      <c r="E184" s="21"/>
      <c r="F184" s="21"/>
      <c r="G184" s="21"/>
      <c r="H184" s="2"/>
      <c r="I184" s="2"/>
    </row>
    <row r="185" spans="1:9" ht="31.5" x14ac:dyDescent="0.5">
      <c r="A185" s="18">
        <v>2210101</v>
      </c>
      <c r="B185" s="42" t="s">
        <v>340</v>
      </c>
      <c r="C185" s="19">
        <v>5000</v>
      </c>
      <c r="D185" s="19">
        <f>C185/12</f>
        <v>416.66666666666669</v>
      </c>
      <c r="E185" s="19">
        <f>'[1]TRIAL BALANCE'!$N$136</f>
        <v>0</v>
      </c>
      <c r="F185" s="19">
        <f>D185-E185</f>
        <v>416.66666666666669</v>
      </c>
      <c r="G185" s="19">
        <f>'[1]TRIAL BALANCE'!$N$136+'[1]TRIAL BALANCE'!$O$136</f>
        <v>0</v>
      </c>
      <c r="H185" s="2"/>
      <c r="I185" s="2"/>
    </row>
    <row r="186" spans="1:9" ht="31.5" x14ac:dyDescent="0.5">
      <c r="A186" s="18">
        <v>2210709</v>
      </c>
      <c r="B186" s="42" t="s">
        <v>342</v>
      </c>
      <c r="C186" s="19">
        <v>10000</v>
      </c>
      <c r="D186" s="19">
        <f t="shared" ref="D186:D189" si="38">C186/12</f>
        <v>833.33333333333337</v>
      </c>
      <c r="E186" s="19">
        <f>'[1]TRIAL BALANCE'!$N$137</f>
        <v>0</v>
      </c>
      <c r="F186" s="19">
        <f t="shared" ref="F186:F189" si="39">D186-E186</f>
        <v>833.33333333333337</v>
      </c>
      <c r="G186" s="19">
        <f>'[1]TRIAL BALANCE'!$N$137+'[1]TRIAL BALANCE'!$O$137</f>
        <v>1400</v>
      </c>
      <c r="H186" s="2"/>
      <c r="I186" s="2"/>
    </row>
    <row r="187" spans="1:9" ht="31.5" x14ac:dyDescent="0.5">
      <c r="A187" s="18">
        <v>3113162</v>
      </c>
      <c r="B187" s="42" t="s">
        <v>350</v>
      </c>
      <c r="C187" s="19">
        <v>259782.5</v>
      </c>
      <c r="D187" s="19">
        <f t="shared" si="38"/>
        <v>21648.541666666668</v>
      </c>
      <c r="E187" s="19">
        <f>'[1]TRIAL BALANCE'!$N$138</f>
        <v>0</v>
      </c>
      <c r="F187" s="19">
        <f t="shared" si="39"/>
        <v>21648.541666666668</v>
      </c>
      <c r="G187" s="19">
        <f>'[1]TRIAL BALANCE'!$N$138+'[1]TRIAL BALANCE'!$O$138</f>
        <v>172000</v>
      </c>
      <c r="H187" s="2"/>
      <c r="I187" s="2"/>
    </row>
    <row r="188" spans="1:9" ht="31.5" x14ac:dyDescent="0.5">
      <c r="A188" s="18">
        <v>3116110</v>
      </c>
      <c r="B188" s="42" t="s">
        <v>351</v>
      </c>
      <c r="C188" s="19">
        <v>20000</v>
      </c>
      <c r="D188" s="19">
        <f t="shared" si="38"/>
        <v>1666.6666666666667</v>
      </c>
      <c r="E188" s="19">
        <f>'[1]TRIAL BALANCE'!$N$139</f>
        <v>0</v>
      </c>
      <c r="F188" s="19">
        <f t="shared" si="39"/>
        <v>1666.6666666666667</v>
      </c>
      <c r="G188" s="19">
        <f>'[1]TRIAL BALANCE'!$N$139+'[1]TRIAL BALANCE'!$O$139</f>
        <v>7419</v>
      </c>
      <c r="H188" s="2"/>
      <c r="I188" s="2"/>
    </row>
    <row r="189" spans="1:9" ht="31.5" x14ac:dyDescent="0.5">
      <c r="A189" s="18">
        <v>3111351</v>
      </c>
      <c r="B189" s="42" t="s">
        <v>349</v>
      </c>
      <c r="C189" s="19">
        <v>370985.75</v>
      </c>
      <c r="D189" s="19">
        <f t="shared" si="38"/>
        <v>30915.479166666668</v>
      </c>
      <c r="E189" s="19">
        <f>'[1]TRIAL BALANCE'!$N$140</f>
        <v>0</v>
      </c>
      <c r="F189" s="19">
        <f t="shared" si="39"/>
        <v>30915.479166666668</v>
      </c>
      <c r="G189" s="19">
        <f>'[1]TRIAL BALANCE'!$N$140+'[1]TRIAL BALANCE'!$O$140</f>
        <v>299125</v>
      </c>
      <c r="H189" s="2"/>
      <c r="I189" s="2"/>
    </row>
    <row r="190" spans="1:9" ht="5.0999999999999996" customHeight="1" x14ac:dyDescent="0.5">
      <c r="A190" s="18"/>
      <c r="B190" s="42"/>
      <c r="C190" s="21"/>
      <c r="D190" s="21"/>
      <c r="E190" s="21"/>
      <c r="F190" s="21"/>
      <c r="G190" s="21"/>
      <c r="H190" s="2"/>
      <c r="I190" s="2"/>
    </row>
    <row r="191" spans="1:9" ht="31.5" x14ac:dyDescent="0.5">
      <c r="A191" s="18"/>
      <c r="B191" s="44" t="s">
        <v>68</v>
      </c>
      <c r="C191" s="21">
        <f>SUM(C185:C189)</f>
        <v>665768.25</v>
      </c>
      <c r="D191" s="21">
        <f t="shared" ref="D191:G191" si="40">SUM(D185:D189)</f>
        <v>55480.6875</v>
      </c>
      <c r="E191" s="21">
        <f t="shared" si="40"/>
        <v>0</v>
      </c>
      <c r="F191" s="21">
        <f t="shared" si="40"/>
        <v>55480.6875</v>
      </c>
      <c r="G191" s="21">
        <f t="shared" si="40"/>
        <v>479944</v>
      </c>
      <c r="H191" s="2"/>
      <c r="I191" s="2"/>
    </row>
    <row r="192" spans="1:9" ht="5.0999999999999996" customHeight="1" x14ac:dyDescent="0.5">
      <c r="A192" s="18"/>
      <c r="B192" s="42"/>
      <c r="C192" s="21"/>
      <c r="D192" s="21"/>
      <c r="E192" s="21"/>
      <c r="F192" s="21"/>
      <c r="G192" s="21"/>
      <c r="H192" s="2"/>
      <c r="I192" s="2"/>
    </row>
    <row r="193" spans="1:9" ht="31.5" x14ac:dyDescent="0.5">
      <c r="A193" s="18"/>
      <c r="B193" s="40" t="s">
        <v>352</v>
      </c>
      <c r="C193" s="21"/>
      <c r="D193" s="21"/>
      <c r="E193" s="21"/>
      <c r="F193" s="21"/>
      <c r="G193" s="21"/>
      <c r="H193" s="2"/>
      <c r="I193" s="2"/>
    </row>
    <row r="194" spans="1:9" ht="31.5" x14ac:dyDescent="0.5">
      <c r="A194" s="45">
        <v>3111351</v>
      </c>
      <c r="B194" s="42" t="s">
        <v>349</v>
      </c>
      <c r="C194" s="19">
        <v>100000</v>
      </c>
      <c r="D194" s="19">
        <f>C194/12</f>
        <v>8333.3333333333339</v>
      </c>
      <c r="E194" s="19">
        <f>'[1]TRIAL BALANCE'!$N$143</f>
        <v>0</v>
      </c>
      <c r="F194" s="19">
        <f>D194-E194</f>
        <v>8333.3333333333339</v>
      </c>
      <c r="G194" s="19">
        <f>'[1]TRIAL BALANCE'!$N$143+'[1]TRIAL BALANCE'!$O$143</f>
        <v>60000</v>
      </c>
      <c r="H194" s="2"/>
      <c r="I194" s="2"/>
    </row>
    <row r="195" spans="1:9" ht="5.0999999999999996" customHeight="1" x14ac:dyDescent="0.5">
      <c r="A195" s="45"/>
      <c r="B195" s="42"/>
      <c r="C195" s="21"/>
      <c r="D195" s="19"/>
      <c r="E195" s="19"/>
      <c r="F195" s="21"/>
      <c r="G195" s="21"/>
      <c r="H195" s="2"/>
      <c r="I195" s="2"/>
    </row>
    <row r="196" spans="1:9" ht="31.5" x14ac:dyDescent="0.5">
      <c r="A196" s="18"/>
      <c r="B196" s="44" t="s">
        <v>68</v>
      </c>
      <c r="C196" s="21">
        <f>SUM(C194)</f>
        <v>100000</v>
      </c>
      <c r="D196" s="19">
        <f t="shared" ref="D196:G196" si="41">SUM(D194)</f>
        <v>8333.3333333333339</v>
      </c>
      <c r="E196" s="19">
        <f t="shared" si="41"/>
        <v>0</v>
      </c>
      <c r="F196" s="21">
        <f t="shared" si="41"/>
        <v>8333.3333333333339</v>
      </c>
      <c r="G196" s="21">
        <f t="shared" si="41"/>
        <v>60000</v>
      </c>
      <c r="H196" s="2"/>
      <c r="I196" s="2"/>
    </row>
    <row r="197" spans="1:9" ht="5.0999999999999996" customHeight="1" x14ac:dyDescent="0.5">
      <c r="A197" s="18"/>
      <c r="B197" s="44"/>
      <c r="C197" s="21"/>
      <c r="D197" s="21"/>
      <c r="E197" s="21"/>
      <c r="F197" s="21"/>
      <c r="G197" s="21"/>
      <c r="H197" s="2"/>
      <c r="I197" s="2"/>
    </row>
    <row r="198" spans="1:9" ht="31.5" x14ac:dyDescent="0.5">
      <c r="A198" s="18"/>
      <c r="B198" s="44" t="s">
        <v>332</v>
      </c>
      <c r="C198" s="21">
        <f>C174+C182+C191+C196</f>
        <v>933877.25</v>
      </c>
      <c r="D198" s="21">
        <f t="shared" ref="D198:G198" si="42">D174+D182+D191+D196</f>
        <v>77823.104166666657</v>
      </c>
      <c r="E198" s="21">
        <f t="shared" si="42"/>
        <v>13990.8</v>
      </c>
      <c r="F198" s="21">
        <f t="shared" si="42"/>
        <v>63832.304166666669</v>
      </c>
      <c r="G198" s="21">
        <f t="shared" si="42"/>
        <v>635552.4</v>
      </c>
      <c r="H198" s="2"/>
      <c r="I198" s="2"/>
    </row>
    <row r="199" spans="1:9" ht="5.0999999999999996" customHeight="1" x14ac:dyDescent="0.5">
      <c r="A199" s="18"/>
      <c r="B199" s="40"/>
      <c r="C199" s="21"/>
      <c r="D199" s="21"/>
      <c r="E199" s="21"/>
      <c r="F199" s="21"/>
      <c r="G199" s="21"/>
      <c r="H199" s="2"/>
      <c r="I199" s="2"/>
    </row>
    <row r="200" spans="1:9" ht="31.5" x14ac:dyDescent="0.5">
      <c r="A200" s="18"/>
      <c r="B200" s="40" t="s">
        <v>368</v>
      </c>
      <c r="C200" s="21"/>
      <c r="D200" s="21"/>
      <c r="E200" s="21"/>
      <c r="F200" s="21"/>
      <c r="G200" s="21"/>
      <c r="H200" s="2"/>
      <c r="I200" s="2"/>
    </row>
    <row r="201" spans="1:9" ht="31.5" x14ac:dyDescent="0.5">
      <c r="A201" s="18"/>
      <c r="B201" s="66" t="s">
        <v>71</v>
      </c>
      <c r="C201" s="21" t="s">
        <v>1</v>
      </c>
      <c r="D201" s="21" t="s">
        <v>4</v>
      </c>
      <c r="E201" s="21" t="s">
        <v>4</v>
      </c>
      <c r="F201" s="21" t="s">
        <v>4</v>
      </c>
      <c r="G201" s="21" t="s">
        <v>40</v>
      </c>
      <c r="H201" s="2"/>
      <c r="I201" s="2"/>
    </row>
    <row r="202" spans="1:9" ht="31.5" x14ac:dyDescent="0.5">
      <c r="A202" s="18" t="s">
        <v>42</v>
      </c>
      <c r="B202" s="67"/>
      <c r="C202" s="21" t="s">
        <v>78</v>
      </c>
      <c r="D202" s="21" t="s">
        <v>2</v>
      </c>
      <c r="E202" s="21" t="s">
        <v>5</v>
      </c>
      <c r="F202" s="21" t="s">
        <v>6</v>
      </c>
      <c r="G202" s="21" t="s">
        <v>85</v>
      </c>
      <c r="H202" s="2"/>
      <c r="I202" s="2"/>
    </row>
    <row r="203" spans="1:9" ht="31.5" x14ac:dyDescent="0.5">
      <c r="A203" s="18"/>
      <c r="B203" s="40" t="s">
        <v>404</v>
      </c>
      <c r="C203" s="21"/>
      <c r="D203" s="21"/>
      <c r="E203" s="21"/>
      <c r="F203" s="21"/>
      <c r="G203" s="21"/>
      <c r="H203" s="2"/>
      <c r="I203" s="2"/>
    </row>
    <row r="204" spans="1:9" ht="31.5" x14ac:dyDescent="0.5">
      <c r="A204" s="45"/>
      <c r="B204" s="40" t="s">
        <v>294</v>
      </c>
      <c r="C204" s="21"/>
      <c r="D204" s="21"/>
      <c r="E204" s="21"/>
      <c r="F204" s="21"/>
      <c r="G204" s="21"/>
      <c r="H204" s="2"/>
      <c r="I204" s="2"/>
    </row>
    <row r="205" spans="1:9" ht="31.5" x14ac:dyDescent="0.5">
      <c r="A205" s="45">
        <v>2821019</v>
      </c>
      <c r="B205" s="42" t="s">
        <v>353</v>
      </c>
      <c r="C205" s="19">
        <v>62269.75</v>
      </c>
      <c r="D205" s="19">
        <f>C205/12</f>
        <v>5189.145833333333</v>
      </c>
      <c r="E205" s="19">
        <f>'[1]TRIAL BALANCE'!$N$149</f>
        <v>0</v>
      </c>
      <c r="F205" s="19">
        <f>D205-E205</f>
        <v>5189.145833333333</v>
      </c>
      <c r="G205" s="19">
        <f>'[1]TRIAL BALANCE'!$N$149+'[1]TRIAL BALANCE'!$O$149</f>
        <v>0</v>
      </c>
      <c r="H205" s="2"/>
      <c r="I205" s="2"/>
    </row>
    <row r="206" spans="1:9" ht="31.5" x14ac:dyDescent="0.5">
      <c r="A206" s="45">
        <v>2821019</v>
      </c>
      <c r="B206" s="41" t="s">
        <v>354</v>
      </c>
      <c r="C206" s="19">
        <v>5000</v>
      </c>
      <c r="D206" s="19">
        <f t="shared" ref="D206:D209" si="43">C206/12</f>
        <v>416.66666666666669</v>
      </c>
      <c r="E206" s="19">
        <f>'[1]TRIAL BALANCE'!$N$150</f>
        <v>0</v>
      </c>
      <c r="F206" s="19">
        <f t="shared" ref="F206:F209" si="44">D206-E206</f>
        <v>416.66666666666669</v>
      </c>
      <c r="G206" s="19">
        <f>'[1]TRIAL BALANCE'!$N$150+'[1]TRIAL BALANCE'!$O$150</f>
        <v>0</v>
      </c>
      <c r="H206" s="2"/>
      <c r="I206" s="2"/>
    </row>
    <row r="207" spans="1:9" ht="31.5" x14ac:dyDescent="0.5">
      <c r="A207" s="45">
        <v>3111256</v>
      </c>
      <c r="B207" s="42" t="s">
        <v>355</v>
      </c>
      <c r="C207" s="19">
        <v>43885</v>
      </c>
      <c r="D207" s="19">
        <f t="shared" si="43"/>
        <v>3657.0833333333335</v>
      </c>
      <c r="E207" s="19">
        <f>'[1]TRIAL BALANCE'!$N$151</f>
        <v>0</v>
      </c>
      <c r="F207" s="19">
        <f t="shared" si="44"/>
        <v>3657.0833333333335</v>
      </c>
      <c r="G207" s="19">
        <f>'[1]TRIAL BALANCE'!$N$151+'[1]TRIAL BALANCE'!$O$151</f>
        <v>0</v>
      </c>
      <c r="H207" s="2"/>
      <c r="I207" s="2"/>
    </row>
    <row r="208" spans="1:9" ht="31.5" x14ac:dyDescent="0.5">
      <c r="A208" s="45">
        <v>3111256</v>
      </c>
      <c r="B208" s="44" t="s">
        <v>356</v>
      </c>
      <c r="C208" s="19">
        <v>127352</v>
      </c>
      <c r="D208" s="19">
        <f t="shared" si="43"/>
        <v>10612.666666666666</v>
      </c>
      <c r="E208" s="19">
        <f>'[1]TRIAL BALANCE'!$N$152</f>
        <v>0</v>
      </c>
      <c r="F208" s="19">
        <f t="shared" si="44"/>
        <v>10612.666666666666</v>
      </c>
      <c r="G208" s="19">
        <f>'[1]TRIAL BALANCE'!$N$152+'[1]TRIAL BALANCE'!$O$152</f>
        <v>120000</v>
      </c>
      <c r="H208" s="2"/>
      <c r="I208" s="2"/>
    </row>
    <row r="209" spans="1:9" ht="31.5" x14ac:dyDescent="0.5">
      <c r="A209" s="45">
        <v>3111256</v>
      </c>
      <c r="B209" s="41" t="s">
        <v>357</v>
      </c>
      <c r="C209" s="19">
        <v>200000</v>
      </c>
      <c r="D209" s="19">
        <f t="shared" si="43"/>
        <v>16666.666666666668</v>
      </c>
      <c r="E209" s="19">
        <f>'[1]TRIAL BALANCE'!$N$153</f>
        <v>0</v>
      </c>
      <c r="F209" s="19">
        <f t="shared" si="44"/>
        <v>16666.666666666668</v>
      </c>
      <c r="G209" s="19">
        <f>'[1]TRIAL BALANCE'!$N$153+'[1]TRIAL BALANCE'!$O$153</f>
        <v>110004.5</v>
      </c>
      <c r="H209" s="2"/>
      <c r="I209" s="2"/>
    </row>
    <row r="210" spans="1:9" ht="5.0999999999999996" customHeight="1" x14ac:dyDescent="0.5">
      <c r="A210" s="45"/>
      <c r="B210" s="41"/>
      <c r="C210" s="21"/>
      <c r="D210" s="21"/>
      <c r="E210" s="21"/>
      <c r="F210" s="21"/>
      <c r="G210" s="21"/>
      <c r="H210" s="2"/>
      <c r="I210" s="2"/>
    </row>
    <row r="211" spans="1:9" ht="31.5" x14ac:dyDescent="0.5">
      <c r="A211" s="45"/>
      <c r="B211" s="44" t="s">
        <v>68</v>
      </c>
      <c r="C211" s="21">
        <f>SUM(C205:C209)</f>
        <v>438506.75</v>
      </c>
      <c r="D211" s="21">
        <f t="shared" ref="D211:G211" si="45">SUM(D205:D209)</f>
        <v>36542.229166666672</v>
      </c>
      <c r="E211" s="21">
        <f t="shared" si="45"/>
        <v>0</v>
      </c>
      <c r="F211" s="21">
        <f t="shared" si="45"/>
        <v>36542.229166666672</v>
      </c>
      <c r="G211" s="21">
        <f t="shared" si="45"/>
        <v>230004.5</v>
      </c>
      <c r="H211" s="2"/>
      <c r="I211" s="2"/>
    </row>
    <row r="212" spans="1:9" ht="5.0999999999999996" customHeight="1" x14ac:dyDescent="0.5">
      <c r="A212" s="45"/>
      <c r="B212" s="41"/>
      <c r="C212" s="21"/>
      <c r="D212" s="21"/>
      <c r="E212" s="21"/>
      <c r="F212" s="21"/>
      <c r="G212" s="21"/>
      <c r="H212" s="2"/>
      <c r="I212" s="2"/>
    </row>
    <row r="213" spans="1:9" ht="31.5" x14ac:dyDescent="0.5">
      <c r="A213" s="18"/>
      <c r="B213" s="40" t="s">
        <v>339</v>
      </c>
      <c r="C213" s="21"/>
      <c r="D213" s="21"/>
      <c r="E213" s="21"/>
      <c r="F213" s="21"/>
      <c r="G213" s="21"/>
      <c r="H213" s="2"/>
      <c r="I213" s="2"/>
    </row>
    <row r="214" spans="1:9" ht="31.5" x14ac:dyDescent="0.5">
      <c r="A214" s="18">
        <v>3111256</v>
      </c>
      <c r="B214" s="41" t="s">
        <v>358</v>
      </c>
      <c r="C214" s="19">
        <v>73514.8</v>
      </c>
      <c r="D214" s="19">
        <f>C214/12</f>
        <v>6126.2333333333336</v>
      </c>
      <c r="E214" s="19">
        <f>'[1]TRIAL BALANCE'!$N$156</f>
        <v>0</v>
      </c>
      <c r="F214" s="19">
        <f>D214-E214</f>
        <v>6126.2333333333336</v>
      </c>
      <c r="G214" s="19">
        <f>'[1]TRIAL BALANCE'!$N$156+'[1]TRIAL BALANCE'!$O$156</f>
        <v>32704.81</v>
      </c>
      <c r="H214" s="2"/>
      <c r="I214" s="2"/>
    </row>
    <row r="215" spans="1:9" ht="31.5" x14ac:dyDescent="0.5">
      <c r="A215" s="18">
        <v>3111256</v>
      </c>
      <c r="B215" s="41" t="s">
        <v>359</v>
      </c>
      <c r="C215" s="19">
        <v>26473.86</v>
      </c>
      <c r="D215" s="19">
        <f t="shared" ref="D215:D216" si="46">C215/12</f>
        <v>2206.1550000000002</v>
      </c>
      <c r="E215" s="19">
        <f>'[1]TRIAL BALANCE'!$N$157</f>
        <v>0</v>
      </c>
      <c r="F215" s="19">
        <f t="shared" ref="F215:F216" si="47">D215-E215</f>
        <v>2206.1550000000002</v>
      </c>
      <c r="G215" s="19">
        <f>'[1]TRIAL BALANCE'!$N$157+'[1]TRIAL BALANCE'!$O$157</f>
        <v>13939.75</v>
      </c>
      <c r="H215" s="2"/>
      <c r="I215" s="2"/>
    </row>
    <row r="216" spans="1:9" ht="31.5" x14ac:dyDescent="0.5">
      <c r="A216" s="18">
        <v>3111256</v>
      </c>
      <c r="B216" s="42" t="s">
        <v>360</v>
      </c>
      <c r="C216" s="19">
        <v>79421</v>
      </c>
      <c r="D216" s="19">
        <f t="shared" si="46"/>
        <v>6618.416666666667</v>
      </c>
      <c r="E216" s="19">
        <f>'[1]TRIAL BALANCE'!$N$158</f>
        <v>0</v>
      </c>
      <c r="F216" s="19">
        <f t="shared" si="47"/>
        <v>6618.416666666667</v>
      </c>
      <c r="G216" s="19">
        <f>'[1]TRIAL BALANCE'!$N$158+'[1]TRIAL BALANCE'!$O$158</f>
        <v>42355.42</v>
      </c>
      <c r="H216" s="2"/>
      <c r="I216" s="2"/>
    </row>
    <row r="217" spans="1:9" ht="5.0999999999999996" customHeight="1" x14ac:dyDescent="0.5">
      <c r="A217" s="18"/>
      <c r="B217" s="42"/>
      <c r="C217" s="21"/>
      <c r="D217" s="21"/>
      <c r="E217" s="21"/>
      <c r="F217" s="21"/>
      <c r="G217" s="21"/>
      <c r="H217" s="2"/>
      <c r="I217" s="2"/>
    </row>
    <row r="218" spans="1:9" ht="31.5" x14ac:dyDescent="0.5">
      <c r="A218" s="18"/>
      <c r="B218" s="44" t="s">
        <v>68</v>
      </c>
      <c r="C218" s="21">
        <f>SUM(C214:C216)</f>
        <v>179409.66</v>
      </c>
      <c r="D218" s="21">
        <f t="shared" ref="D218:G218" si="48">SUM(D214:D216)</f>
        <v>14950.805</v>
      </c>
      <c r="E218" s="21">
        <f t="shared" si="48"/>
        <v>0</v>
      </c>
      <c r="F218" s="21">
        <f t="shared" si="48"/>
        <v>14950.805</v>
      </c>
      <c r="G218" s="21">
        <f t="shared" si="48"/>
        <v>88999.98</v>
      </c>
      <c r="H218" s="2"/>
      <c r="I218" s="2"/>
    </row>
    <row r="219" spans="1:9" ht="5.0999999999999996" customHeight="1" x14ac:dyDescent="0.5">
      <c r="A219" s="18"/>
      <c r="B219" s="42"/>
      <c r="C219" s="21"/>
      <c r="D219" s="21"/>
      <c r="E219" s="21"/>
      <c r="F219" s="21"/>
      <c r="G219" s="21"/>
      <c r="H219" s="2"/>
      <c r="I219" s="2"/>
    </row>
    <row r="220" spans="1:9" ht="31.5" x14ac:dyDescent="0.5">
      <c r="A220" s="18"/>
      <c r="B220" s="40" t="s">
        <v>293</v>
      </c>
      <c r="C220" s="21"/>
      <c r="D220" s="21"/>
      <c r="E220" s="21"/>
      <c r="F220" s="21"/>
      <c r="G220" s="21"/>
      <c r="H220" s="2"/>
      <c r="I220" s="2"/>
    </row>
    <row r="221" spans="1:9" ht="31.5" x14ac:dyDescent="0.5">
      <c r="A221" s="18">
        <v>2210511</v>
      </c>
      <c r="B221" s="42" t="s">
        <v>361</v>
      </c>
      <c r="C221" s="19">
        <v>2500</v>
      </c>
      <c r="D221" s="19">
        <f>C221/12</f>
        <v>208.33333333333334</v>
      </c>
      <c r="E221" s="19">
        <f>'[1]TRIAL BALANCE'!$N$161</f>
        <v>0</v>
      </c>
      <c r="F221" s="19">
        <f>D221-E221</f>
        <v>208.33333333333334</v>
      </c>
      <c r="G221" s="19">
        <f>'[1]TRIAL BALANCE'!$N$161+'[1]TRIAL BALANCE'!$O$161</f>
        <v>0</v>
      </c>
      <c r="H221" s="2"/>
      <c r="I221" s="2"/>
    </row>
    <row r="222" spans="1:9" ht="31.5" x14ac:dyDescent="0.5">
      <c r="A222" s="18">
        <v>2811019</v>
      </c>
      <c r="B222" s="41" t="s">
        <v>362</v>
      </c>
      <c r="C222" s="19">
        <v>2000</v>
      </c>
      <c r="D222" s="19">
        <f>C222/12</f>
        <v>166.66666666666666</v>
      </c>
      <c r="E222" s="19">
        <f>'[1]TRIAL BALANCE'!$N$162</f>
        <v>0</v>
      </c>
      <c r="F222" s="19">
        <f>D222-E222</f>
        <v>166.66666666666666</v>
      </c>
      <c r="G222" s="19">
        <f>'[1]TRIAL BALANCE'!$N$162+'[1]TRIAL BALANCE'!$O$162</f>
        <v>0</v>
      </c>
      <c r="H222" s="2"/>
      <c r="I222" s="2"/>
    </row>
    <row r="223" spans="1:9" ht="5.0999999999999996" customHeight="1" x14ac:dyDescent="0.5">
      <c r="A223" s="18"/>
      <c r="B223" s="41"/>
      <c r="C223" s="21"/>
      <c r="D223" s="21"/>
      <c r="E223" s="21"/>
      <c r="F223" s="21"/>
      <c r="G223" s="21"/>
      <c r="H223" s="2"/>
      <c r="I223" s="2"/>
    </row>
    <row r="224" spans="1:9" ht="31.5" x14ac:dyDescent="0.5">
      <c r="A224" s="18"/>
      <c r="B224" s="44" t="s">
        <v>68</v>
      </c>
      <c r="C224" s="21">
        <f>SUM(C221:C222)</f>
        <v>4500</v>
      </c>
      <c r="D224" s="21">
        <f t="shared" ref="D224:G224" si="49">SUM(D221:D222)</f>
        <v>375</v>
      </c>
      <c r="E224" s="21">
        <f t="shared" si="49"/>
        <v>0</v>
      </c>
      <c r="F224" s="21">
        <f t="shared" si="49"/>
        <v>375</v>
      </c>
      <c r="G224" s="21">
        <f t="shared" si="49"/>
        <v>0</v>
      </c>
      <c r="H224" s="2"/>
      <c r="I224" s="2"/>
    </row>
    <row r="225" spans="1:9" ht="5.0999999999999996" customHeight="1" x14ac:dyDescent="0.5">
      <c r="A225" s="18"/>
      <c r="B225" s="41"/>
      <c r="C225" s="21"/>
      <c r="D225" s="21"/>
      <c r="E225" s="21"/>
      <c r="F225" s="21"/>
      <c r="G225" s="21"/>
      <c r="H225" s="2"/>
      <c r="I225" s="2"/>
    </row>
    <row r="226" spans="1:9" ht="31.5" x14ac:dyDescent="0.5">
      <c r="A226" s="18"/>
      <c r="B226" s="40" t="s">
        <v>352</v>
      </c>
      <c r="C226" s="21"/>
      <c r="D226" s="21"/>
      <c r="E226" s="21"/>
      <c r="F226" s="21"/>
      <c r="G226" s="21"/>
      <c r="H226" s="2"/>
      <c r="I226" s="2"/>
    </row>
    <row r="227" spans="1:9" ht="31.5" x14ac:dyDescent="0.5">
      <c r="A227" s="18">
        <v>2811019</v>
      </c>
      <c r="B227" s="42" t="s">
        <v>363</v>
      </c>
      <c r="C227" s="19">
        <v>70000</v>
      </c>
      <c r="D227" s="19">
        <f>C227/12</f>
        <v>5833.333333333333</v>
      </c>
      <c r="E227" s="19">
        <f>'[1]TRIAL BALANCE'!$N$165</f>
        <v>0</v>
      </c>
      <c r="F227" s="19">
        <f>D227-E227</f>
        <v>5833.333333333333</v>
      </c>
      <c r="G227" s="19">
        <f>'[1]TRIAL BALANCE'!$N$165+'[1]TRIAL BALANCE'!$O$165</f>
        <v>14680</v>
      </c>
      <c r="H227" s="2"/>
      <c r="I227" s="2"/>
    </row>
    <row r="228" spans="1:9" ht="5.0999999999999996" customHeight="1" x14ac:dyDescent="0.5">
      <c r="A228" s="18"/>
      <c r="B228" s="42"/>
      <c r="C228" s="21"/>
      <c r="D228" s="19"/>
      <c r="E228" s="19"/>
      <c r="F228" s="21"/>
      <c r="G228" s="21"/>
      <c r="H228" s="2"/>
      <c r="I228" s="2"/>
    </row>
    <row r="229" spans="1:9" ht="31.5" x14ac:dyDescent="0.5">
      <c r="A229" s="18"/>
      <c r="B229" s="44" t="s">
        <v>68</v>
      </c>
      <c r="C229" s="21">
        <f>SUM(C227)</f>
        <v>70000</v>
      </c>
      <c r="D229" s="19">
        <f t="shared" ref="D229:G229" si="50">SUM(D227)</f>
        <v>5833.333333333333</v>
      </c>
      <c r="E229" s="19">
        <f t="shared" si="50"/>
        <v>0</v>
      </c>
      <c r="F229" s="21">
        <f t="shared" si="50"/>
        <v>5833.333333333333</v>
      </c>
      <c r="G229" s="21">
        <f t="shared" si="50"/>
        <v>14680</v>
      </c>
      <c r="H229" s="2"/>
      <c r="I229" s="2"/>
    </row>
    <row r="230" spans="1:9" ht="5.0999999999999996" customHeight="1" x14ac:dyDescent="0.5">
      <c r="A230" s="18"/>
      <c r="B230" s="42"/>
      <c r="C230" s="21"/>
      <c r="D230" s="19"/>
      <c r="E230" s="19"/>
      <c r="F230" s="21"/>
      <c r="G230" s="21"/>
      <c r="H230" s="2"/>
      <c r="I230" s="2"/>
    </row>
    <row r="231" spans="1:9" ht="31.5" x14ac:dyDescent="0.5">
      <c r="A231" s="18"/>
      <c r="B231" s="44" t="s">
        <v>332</v>
      </c>
      <c r="C231" s="21">
        <f>C211+C218+C224+C229</f>
        <v>692416.41</v>
      </c>
      <c r="D231" s="21">
        <f t="shared" ref="D231:G231" si="51">D211+D218+D224+D229</f>
        <v>57701.367500000008</v>
      </c>
      <c r="E231" s="21">
        <f t="shared" si="51"/>
        <v>0</v>
      </c>
      <c r="F231" s="21">
        <f t="shared" si="51"/>
        <v>57701.367500000008</v>
      </c>
      <c r="G231" s="21">
        <f t="shared" si="51"/>
        <v>333684.47999999998</v>
      </c>
      <c r="H231" s="2"/>
      <c r="I231" s="2"/>
    </row>
    <row r="232" spans="1:9" ht="5.0999999999999996" customHeight="1" x14ac:dyDescent="0.5">
      <c r="A232" s="18"/>
      <c r="B232" s="42"/>
      <c r="C232" s="21"/>
      <c r="D232" s="21"/>
      <c r="E232" s="21"/>
      <c r="F232" s="21"/>
      <c r="G232" s="21"/>
      <c r="H232" s="2"/>
      <c r="I232" s="2"/>
    </row>
    <row r="233" spans="1:9" ht="31.5" x14ac:dyDescent="0.5">
      <c r="A233" s="18"/>
      <c r="B233" s="66" t="s">
        <v>71</v>
      </c>
      <c r="C233" s="21" t="s">
        <v>1</v>
      </c>
      <c r="D233" s="21" t="s">
        <v>4</v>
      </c>
      <c r="E233" s="21" t="s">
        <v>4</v>
      </c>
      <c r="F233" s="21" t="s">
        <v>4</v>
      </c>
      <c r="G233" s="21" t="s">
        <v>40</v>
      </c>
      <c r="H233" s="2"/>
      <c r="I233" s="2"/>
    </row>
    <row r="234" spans="1:9" ht="31.5" x14ac:dyDescent="0.5">
      <c r="A234" s="18" t="s">
        <v>42</v>
      </c>
      <c r="B234" s="67"/>
      <c r="C234" s="21" t="s">
        <v>78</v>
      </c>
      <c r="D234" s="21" t="s">
        <v>2</v>
      </c>
      <c r="E234" s="21" t="s">
        <v>5</v>
      </c>
      <c r="F234" s="21" t="s">
        <v>6</v>
      </c>
      <c r="G234" s="21" t="s">
        <v>85</v>
      </c>
      <c r="H234" s="2"/>
      <c r="I234" s="2"/>
    </row>
    <row r="235" spans="1:9" ht="31.5" x14ac:dyDescent="0.5">
      <c r="A235" s="18"/>
      <c r="B235" s="40" t="s">
        <v>405</v>
      </c>
      <c r="C235" s="21"/>
      <c r="D235" s="21"/>
      <c r="E235" s="21"/>
      <c r="F235" s="21"/>
      <c r="G235" s="21"/>
      <c r="H235" s="2"/>
      <c r="I235" s="2"/>
    </row>
    <row r="236" spans="1:9" ht="31.5" x14ac:dyDescent="0.5">
      <c r="A236" s="18"/>
      <c r="B236" s="40" t="s">
        <v>294</v>
      </c>
      <c r="C236" s="21"/>
      <c r="D236" s="21"/>
      <c r="E236" s="21"/>
      <c r="F236" s="21"/>
      <c r="G236" s="21"/>
      <c r="H236" s="2"/>
      <c r="I236" s="2"/>
    </row>
    <row r="237" spans="1:9" ht="31.5" x14ac:dyDescent="0.5">
      <c r="A237" s="18">
        <v>2210711</v>
      </c>
      <c r="B237" s="42" t="s">
        <v>298</v>
      </c>
      <c r="C237" s="19">
        <v>30567.439999999999</v>
      </c>
      <c r="D237" s="19">
        <f>C237/12</f>
        <v>2547.2866666666664</v>
      </c>
      <c r="E237" s="19">
        <f>'[1]TRIAL BALANCE'!$N$172</f>
        <v>0</v>
      </c>
      <c r="F237" s="19">
        <f>D237-E237</f>
        <v>2547.2866666666664</v>
      </c>
      <c r="G237" s="19">
        <f>'[1]TRIAL BALANCE'!$N$172+'[1]TRIAL BALANCE'!$O$172</f>
        <v>0</v>
      </c>
      <c r="H237" s="2"/>
      <c r="I237" s="2"/>
    </row>
    <row r="238" spans="1:9" ht="31.5" x14ac:dyDescent="0.5">
      <c r="A238" s="18">
        <v>3111207</v>
      </c>
      <c r="B238" s="42" t="s">
        <v>364</v>
      </c>
      <c r="C238" s="53">
        <v>80000</v>
      </c>
      <c r="D238" s="19">
        <f t="shared" ref="D238:D241" si="52">C238/12</f>
        <v>6666.666666666667</v>
      </c>
      <c r="E238" s="19">
        <f>'[1]TRIAL BALANCE'!$N$173</f>
        <v>0</v>
      </c>
      <c r="F238" s="19">
        <f t="shared" ref="F238:F241" si="53">D238-E238</f>
        <v>6666.666666666667</v>
      </c>
      <c r="G238" s="19">
        <f>'[1]TRIAL BALANCE'!$N$173+'[1]TRIAL BALANCE'!$O$173</f>
        <v>23000</v>
      </c>
      <c r="H238" s="2"/>
      <c r="I238" s="2"/>
    </row>
    <row r="239" spans="1:9" ht="31.5" x14ac:dyDescent="0.5">
      <c r="A239" s="18">
        <v>3112211</v>
      </c>
      <c r="B239" s="42" t="s">
        <v>167</v>
      </c>
      <c r="C239" s="19">
        <v>30000</v>
      </c>
      <c r="D239" s="19">
        <f t="shared" si="52"/>
        <v>2500</v>
      </c>
      <c r="E239" s="19">
        <f>'[1]TRIAL BALANCE'!$N$174</f>
        <v>0</v>
      </c>
      <c r="F239" s="19">
        <f t="shared" si="53"/>
        <v>2500</v>
      </c>
      <c r="G239" s="19">
        <f>'[1]TRIAL BALANCE'!$N$174+'[1]TRIAL BALANCE'!$O$174</f>
        <v>72355.42</v>
      </c>
      <c r="H239" s="2"/>
      <c r="I239" s="2"/>
    </row>
    <row r="240" spans="1:9" ht="31.5" x14ac:dyDescent="0.5">
      <c r="A240" s="18">
        <v>2210709</v>
      </c>
      <c r="B240" s="42" t="s">
        <v>342</v>
      </c>
      <c r="C240" s="19">
        <v>4346.92</v>
      </c>
      <c r="D240" s="19">
        <f t="shared" si="52"/>
        <v>362.24333333333334</v>
      </c>
      <c r="E240" s="19">
        <f>'[1]TRIAL BALANCE'!$N$175</f>
        <v>0</v>
      </c>
      <c r="F240" s="19">
        <f t="shared" si="53"/>
        <v>362.24333333333334</v>
      </c>
      <c r="G240" s="19">
        <f>'[1]TRIAL BALANCE'!$N$175+'[1]TRIAL BALANCE'!$O$175</f>
        <v>0</v>
      </c>
      <c r="H240" s="2"/>
      <c r="I240" s="2"/>
    </row>
    <row r="241" spans="1:9" ht="31.5" x14ac:dyDescent="0.5">
      <c r="A241" s="18">
        <v>3111253</v>
      </c>
      <c r="B241" s="42" t="s">
        <v>365</v>
      </c>
      <c r="C241" s="19">
        <v>76354</v>
      </c>
      <c r="D241" s="19">
        <f t="shared" si="52"/>
        <v>6362.833333333333</v>
      </c>
      <c r="E241" s="19">
        <f>'[1]TRIAL BALANCE'!$N$176</f>
        <v>0</v>
      </c>
      <c r="F241" s="19">
        <f t="shared" si="53"/>
        <v>6362.833333333333</v>
      </c>
      <c r="G241" s="19">
        <f>'[1]TRIAL BALANCE'!$N$176+'[1]TRIAL BALANCE'!$O$176</f>
        <v>68008.83</v>
      </c>
      <c r="H241" s="2"/>
      <c r="I241" s="2"/>
    </row>
    <row r="242" spans="1:9" ht="5.0999999999999996" customHeight="1" x14ac:dyDescent="0.5">
      <c r="A242" s="18"/>
      <c r="B242" s="42"/>
      <c r="C242" s="21"/>
      <c r="D242" s="21"/>
      <c r="E242" s="21"/>
      <c r="F242" s="21"/>
      <c r="G242" s="21"/>
      <c r="H242" s="2"/>
      <c r="I242" s="2"/>
    </row>
    <row r="243" spans="1:9" ht="31.5" x14ac:dyDescent="0.5">
      <c r="A243" s="18"/>
      <c r="B243" s="44" t="s">
        <v>68</v>
      </c>
      <c r="C243" s="21">
        <f>SUM(C237:C241)</f>
        <v>221268.36000000002</v>
      </c>
      <c r="D243" s="21">
        <f t="shared" ref="D243:G243" si="54">SUM(D237:D241)</f>
        <v>18439.03</v>
      </c>
      <c r="E243" s="21">
        <f t="shared" si="54"/>
        <v>0</v>
      </c>
      <c r="F243" s="21">
        <f t="shared" si="54"/>
        <v>18439.03</v>
      </c>
      <c r="G243" s="21">
        <f t="shared" si="54"/>
        <v>163364.25</v>
      </c>
      <c r="H243" s="2"/>
      <c r="I243" s="2"/>
    </row>
    <row r="244" spans="1:9" ht="5.0999999999999996" customHeight="1" x14ac:dyDescent="0.5">
      <c r="A244" s="18"/>
      <c r="B244" s="42"/>
      <c r="C244" s="21"/>
      <c r="D244" s="21"/>
      <c r="E244" s="21"/>
      <c r="F244" s="21"/>
      <c r="G244" s="21"/>
      <c r="H244" s="2"/>
      <c r="I244" s="2"/>
    </row>
    <row r="245" spans="1:9" ht="31.5" x14ac:dyDescent="0.5">
      <c r="A245" s="18"/>
      <c r="B245" s="40" t="s">
        <v>339</v>
      </c>
      <c r="C245" s="21"/>
      <c r="D245" s="21"/>
      <c r="E245" s="21"/>
      <c r="F245" s="21"/>
      <c r="G245" s="21"/>
      <c r="H245" s="2"/>
      <c r="I245" s="2"/>
    </row>
    <row r="246" spans="1:9" ht="31.5" x14ac:dyDescent="0.5">
      <c r="A246" s="18">
        <v>3111253</v>
      </c>
      <c r="B246" s="42" t="s">
        <v>365</v>
      </c>
      <c r="C246" s="19">
        <v>50000</v>
      </c>
      <c r="D246" s="19">
        <f>C246/12</f>
        <v>4166.666666666667</v>
      </c>
      <c r="E246" s="19">
        <f>'[1]TRIAL BALANCE'!$N$180</f>
        <v>29998.44</v>
      </c>
      <c r="F246" s="19">
        <f>D246-E246</f>
        <v>-25831.773333333331</v>
      </c>
      <c r="G246" s="19">
        <f>'[1]TRIAL BALANCE'!$N$180+'[1]TRIAL BALANCE'!$O$180</f>
        <v>231526.21</v>
      </c>
      <c r="H246" s="2"/>
      <c r="I246" s="2"/>
    </row>
    <row r="247" spans="1:9" ht="5.0999999999999996" customHeight="1" x14ac:dyDescent="0.5">
      <c r="A247" s="18"/>
      <c r="B247" s="42"/>
      <c r="C247" s="21"/>
      <c r="D247" s="21"/>
      <c r="E247" s="21"/>
      <c r="F247" s="21"/>
      <c r="G247" s="21"/>
      <c r="H247" s="2"/>
      <c r="I247" s="2"/>
    </row>
    <row r="248" spans="1:9" ht="31.5" x14ac:dyDescent="0.5">
      <c r="A248" s="18"/>
      <c r="B248" s="44" t="s">
        <v>68</v>
      </c>
      <c r="C248" s="21">
        <f>SUM(C246)</f>
        <v>50000</v>
      </c>
      <c r="D248" s="21">
        <f t="shared" ref="D248:G248" si="55">SUM(D246)</f>
        <v>4166.666666666667</v>
      </c>
      <c r="E248" s="21">
        <f t="shared" si="55"/>
        <v>29998.44</v>
      </c>
      <c r="F248" s="21">
        <f t="shared" si="55"/>
        <v>-25831.773333333331</v>
      </c>
      <c r="G248" s="21">
        <f t="shared" si="55"/>
        <v>231526.21</v>
      </c>
      <c r="H248" s="2"/>
      <c r="I248" s="2"/>
    </row>
    <row r="249" spans="1:9" ht="5.0999999999999996" customHeight="1" x14ac:dyDescent="0.5">
      <c r="A249" s="18"/>
      <c r="B249" s="42"/>
      <c r="C249" s="21"/>
      <c r="D249" s="21"/>
      <c r="E249" s="21"/>
      <c r="F249" s="21"/>
      <c r="G249" s="21"/>
      <c r="H249" s="2"/>
      <c r="I249" s="2"/>
    </row>
    <row r="250" spans="1:9" ht="31.5" x14ac:dyDescent="0.5">
      <c r="A250" s="18"/>
      <c r="B250" s="40" t="s">
        <v>293</v>
      </c>
      <c r="C250" s="21"/>
      <c r="D250" s="21"/>
      <c r="E250" s="21"/>
      <c r="F250" s="21"/>
      <c r="G250" s="21"/>
      <c r="H250" s="2"/>
      <c r="I250" s="2"/>
    </row>
    <row r="251" spans="1:9" ht="31.5" x14ac:dyDescent="0.5">
      <c r="A251" s="18">
        <v>2210511</v>
      </c>
      <c r="B251" s="42" t="s">
        <v>369</v>
      </c>
      <c r="C251" s="19">
        <v>500</v>
      </c>
      <c r="D251" s="19">
        <f>C251/12</f>
        <v>41.666666666666664</v>
      </c>
      <c r="E251" s="19">
        <f>'[1]TRIAL BALANCE'!$N$183</f>
        <v>0</v>
      </c>
      <c r="F251" s="19">
        <f>D251-E251</f>
        <v>41.666666666666664</v>
      </c>
      <c r="G251" s="19">
        <f>'[1]TRIAL BALANCE'!$N$183+'[1]TRIAL BALANCE'!$O$183</f>
        <v>0</v>
      </c>
      <c r="H251" s="2"/>
      <c r="I251" s="2"/>
    </row>
    <row r="252" spans="1:9" ht="5.0999999999999996" customHeight="1" x14ac:dyDescent="0.5">
      <c r="A252" s="18"/>
      <c r="B252" s="42"/>
      <c r="C252" s="21"/>
      <c r="D252" s="21"/>
      <c r="E252" s="21"/>
      <c r="F252" s="21"/>
      <c r="G252" s="21"/>
      <c r="H252" s="2"/>
      <c r="I252" s="2"/>
    </row>
    <row r="253" spans="1:9" ht="31.5" x14ac:dyDescent="0.5">
      <c r="A253" s="18"/>
      <c r="B253" s="44" t="s">
        <v>68</v>
      </c>
      <c r="C253" s="21">
        <f>SUM(C251)</f>
        <v>500</v>
      </c>
      <c r="D253" s="21">
        <f t="shared" ref="D253:G253" si="56">SUM(D251)</f>
        <v>41.666666666666664</v>
      </c>
      <c r="E253" s="21">
        <f t="shared" si="56"/>
        <v>0</v>
      </c>
      <c r="F253" s="21">
        <f t="shared" si="56"/>
        <v>41.666666666666664</v>
      </c>
      <c r="G253" s="21">
        <f t="shared" si="56"/>
        <v>0</v>
      </c>
      <c r="H253" s="2"/>
      <c r="I253" s="2"/>
    </row>
    <row r="254" spans="1:9" ht="5.0999999999999996" customHeight="1" x14ac:dyDescent="0.5">
      <c r="A254" s="18"/>
      <c r="B254" s="42"/>
      <c r="C254" s="21"/>
      <c r="D254" s="21"/>
      <c r="E254" s="21"/>
      <c r="F254" s="21"/>
      <c r="G254" s="21"/>
      <c r="H254" s="2"/>
      <c r="I254" s="2"/>
    </row>
    <row r="255" spans="1:9" ht="31.5" x14ac:dyDescent="0.5">
      <c r="A255" s="18"/>
      <c r="B255" s="40" t="s">
        <v>352</v>
      </c>
      <c r="C255" s="21"/>
      <c r="D255" s="21"/>
      <c r="E255" s="21"/>
      <c r="F255" s="21"/>
      <c r="G255" s="21"/>
      <c r="H255" s="2"/>
      <c r="I255" s="2"/>
    </row>
    <row r="256" spans="1:9" ht="31.5" x14ac:dyDescent="0.5">
      <c r="A256" s="18">
        <v>2731103</v>
      </c>
      <c r="B256" s="42" t="s">
        <v>370</v>
      </c>
      <c r="C256" s="19">
        <v>50000</v>
      </c>
      <c r="D256" s="19">
        <f>C256/12</f>
        <v>4166.666666666667</v>
      </c>
      <c r="E256" s="19">
        <f>'[1]TRIAL BALANCE'!$N$186</f>
        <v>0</v>
      </c>
      <c r="F256" s="19">
        <f>D256-E256</f>
        <v>4166.666666666667</v>
      </c>
      <c r="G256" s="19">
        <f>'[1]TRIAL BALANCE'!$N$186+'[1]TRIAL BALANCE'!$O$186</f>
        <v>2000.5</v>
      </c>
      <c r="H256" s="2"/>
      <c r="I256" s="2"/>
    </row>
    <row r="257" spans="1:9" ht="5.0999999999999996" customHeight="1" x14ac:dyDescent="0.5">
      <c r="A257" s="18"/>
      <c r="B257" s="42"/>
      <c r="C257" s="21"/>
      <c r="D257" s="19"/>
      <c r="E257" s="19"/>
      <c r="F257" s="21"/>
      <c r="G257" s="21"/>
      <c r="H257" s="2"/>
      <c r="I257" s="2"/>
    </row>
    <row r="258" spans="1:9" ht="31.5" x14ac:dyDescent="0.5">
      <c r="A258" s="18"/>
      <c r="B258" s="44" t="s">
        <v>68</v>
      </c>
      <c r="C258" s="21">
        <f>SUM(C256)</f>
        <v>50000</v>
      </c>
      <c r="D258" s="21">
        <f t="shared" ref="D258:G258" si="57">SUM(D256)</f>
        <v>4166.666666666667</v>
      </c>
      <c r="E258" s="21">
        <f t="shared" si="57"/>
        <v>0</v>
      </c>
      <c r="F258" s="21">
        <f t="shared" si="57"/>
        <v>4166.666666666667</v>
      </c>
      <c r="G258" s="21">
        <f t="shared" si="57"/>
        <v>2000.5</v>
      </c>
      <c r="H258" s="2"/>
      <c r="I258" s="2"/>
    </row>
    <row r="259" spans="1:9" ht="5.0999999999999996" customHeight="1" x14ac:dyDescent="0.5">
      <c r="A259" s="18"/>
      <c r="B259" s="42"/>
      <c r="C259" s="21"/>
      <c r="D259" s="21"/>
      <c r="E259" s="21"/>
      <c r="F259" s="21"/>
      <c r="G259" s="21"/>
      <c r="H259" s="2"/>
      <c r="I259" s="2"/>
    </row>
    <row r="260" spans="1:9" ht="31.5" x14ac:dyDescent="0.5">
      <c r="A260" s="18"/>
      <c r="B260" s="44" t="s">
        <v>332</v>
      </c>
      <c r="C260" s="21">
        <f>C243+C248+C253+C258</f>
        <v>321768.36</v>
      </c>
      <c r="D260" s="21">
        <f t="shared" ref="D260:G260" si="58">D243+D248+D253+D258</f>
        <v>26814.030000000002</v>
      </c>
      <c r="E260" s="21">
        <f t="shared" si="58"/>
        <v>29998.44</v>
      </c>
      <c r="F260" s="21">
        <f t="shared" si="58"/>
        <v>-3184.409999999998</v>
      </c>
      <c r="G260" s="21">
        <f t="shared" si="58"/>
        <v>396890.95999999996</v>
      </c>
      <c r="H260" s="2"/>
      <c r="I260" s="2"/>
    </row>
    <row r="261" spans="1:9" ht="5.0999999999999996" customHeight="1" x14ac:dyDescent="0.5">
      <c r="A261" s="18"/>
      <c r="B261" s="42"/>
      <c r="C261" s="21"/>
      <c r="D261" s="21"/>
      <c r="E261" s="21"/>
      <c r="F261" s="21"/>
      <c r="G261" s="21"/>
      <c r="H261" s="2"/>
      <c r="I261" s="2"/>
    </row>
    <row r="262" spans="1:9" ht="31.5" x14ac:dyDescent="0.5">
      <c r="A262" s="18"/>
      <c r="B262" s="66" t="s">
        <v>71</v>
      </c>
      <c r="C262" s="21" t="s">
        <v>1</v>
      </c>
      <c r="D262" s="21" t="s">
        <v>4</v>
      </c>
      <c r="E262" s="21" t="s">
        <v>4</v>
      </c>
      <c r="F262" s="21" t="s">
        <v>4</v>
      </c>
      <c r="G262" s="21" t="s">
        <v>40</v>
      </c>
      <c r="H262" s="2"/>
      <c r="I262" s="2"/>
    </row>
    <row r="263" spans="1:9" ht="31.5" x14ac:dyDescent="0.5">
      <c r="A263" s="18" t="s">
        <v>42</v>
      </c>
      <c r="B263" s="67"/>
      <c r="C263" s="21" t="s">
        <v>78</v>
      </c>
      <c r="D263" s="21" t="s">
        <v>2</v>
      </c>
      <c r="E263" s="21" t="s">
        <v>5</v>
      </c>
      <c r="F263" s="21" t="s">
        <v>6</v>
      </c>
      <c r="G263" s="21" t="s">
        <v>85</v>
      </c>
      <c r="H263" s="2"/>
      <c r="I263" s="2"/>
    </row>
    <row r="264" spans="1:9" ht="31.5" x14ac:dyDescent="0.5">
      <c r="A264" s="18"/>
      <c r="B264" s="44" t="s">
        <v>371</v>
      </c>
      <c r="C264" s="21"/>
      <c r="D264" s="21"/>
      <c r="E264" s="21"/>
      <c r="F264" s="21"/>
      <c r="G264" s="21"/>
      <c r="H264" s="2"/>
      <c r="I264" s="2"/>
    </row>
    <row r="265" spans="1:9" ht="31.5" x14ac:dyDescent="0.5">
      <c r="A265" s="18"/>
      <c r="B265" s="40" t="s">
        <v>292</v>
      </c>
      <c r="C265" s="21"/>
      <c r="D265" s="21"/>
      <c r="E265" s="21"/>
      <c r="F265" s="21"/>
      <c r="G265" s="21"/>
      <c r="H265" s="2"/>
      <c r="I265" s="2"/>
    </row>
    <row r="266" spans="1:9" ht="31.5" x14ac:dyDescent="0.5">
      <c r="A266" s="18">
        <v>2111001</v>
      </c>
      <c r="B266" s="42" t="s">
        <v>326</v>
      </c>
      <c r="C266" s="19">
        <v>237374.72</v>
      </c>
      <c r="D266" s="19">
        <f>C266/12</f>
        <v>19781.226666666666</v>
      </c>
      <c r="E266" s="19">
        <f>'[1]TRIAL BALANCE'!$N$193</f>
        <v>17959.7</v>
      </c>
      <c r="F266" s="19">
        <f>D266-E266</f>
        <v>1821.5266666666648</v>
      </c>
      <c r="G266" s="19">
        <f>'[1]TRIAL BALANCE'!$N$193+'[1]TRIAL BALANCE'!$O$193</f>
        <v>180423.23000000004</v>
      </c>
      <c r="H266" s="2"/>
      <c r="I266" s="2"/>
    </row>
    <row r="267" spans="1:9" ht="31.5" x14ac:dyDescent="0.5">
      <c r="A267" s="18">
        <v>2210709</v>
      </c>
      <c r="B267" s="42" t="s">
        <v>372</v>
      </c>
      <c r="C267" s="19">
        <v>4173.1499999999996</v>
      </c>
      <c r="D267" s="19">
        <f t="shared" ref="D267:D269" si="59">C267/12</f>
        <v>347.76249999999999</v>
      </c>
      <c r="E267" s="19">
        <f>'[1]TRIAL BALANCE'!$N$194</f>
        <v>1820</v>
      </c>
      <c r="F267" s="19">
        <f t="shared" ref="F267:F269" si="60">D267-E267</f>
        <v>-1472.2375</v>
      </c>
      <c r="G267" s="19">
        <f>'[1]TRIAL BALANCE'!$N$194+'[1]TRIAL BALANCE'!$O$194</f>
        <v>1820</v>
      </c>
      <c r="H267" s="2"/>
      <c r="I267" s="2"/>
    </row>
    <row r="268" spans="1:9" ht="31.5" x14ac:dyDescent="0.5">
      <c r="A268" s="18">
        <v>2210709</v>
      </c>
      <c r="B268" s="42" t="s">
        <v>373</v>
      </c>
      <c r="C268" s="19">
        <v>4173.1499999999996</v>
      </c>
      <c r="D268" s="19">
        <f t="shared" si="59"/>
        <v>347.76249999999999</v>
      </c>
      <c r="E268" s="19">
        <f>'[1]TRIAL BALANCE'!$N$195</f>
        <v>0</v>
      </c>
      <c r="F268" s="19">
        <f t="shared" si="60"/>
        <v>347.76249999999999</v>
      </c>
      <c r="G268" s="19">
        <f>'[1]TRIAL BALANCE'!$N$195+'[1]TRIAL BALANCE'!$O$195</f>
        <v>0</v>
      </c>
      <c r="H268" s="2"/>
      <c r="I268" s="2"/>
    </row>
    <row r="269" spans="1:9" ht="31.5" x14ac:dyDescent="0.5">
      <c r="A269" s="18">
        <v>2210709</v>
      </c>
      <c r="B269" s="42" t="s">
        <v>374</v>
      </c>
      <c r="C269" s="19">
        <v>4173.1499999999996</v>
      </c>
      <c r="D269" s="19">
        <f t="shared" si="59"/>
        <v>347.76249999999999</v>
      </c>
      <c r="E269" s="19">
        <f>'[1]TRIAL BALANCE'!$N$196</f>
        <v>0</v>
      </c>
      <c r="F269" s="19">
        <f t="shared" si="60"/>
        <v>347.76249999999999</v>
      </c>
      <c r="G269" s="19">
        <f>'[1]TRIAL BALANCE'!$N$196+'[1]TRIAL BALANCE'!$O$196</f>
        <v>0</v>
      </c>
      <c r="H269" s="2"/>
      <c r="I269" s="2"/>
    </row>
    <row r="270" spans="1:9" ht="5.0999999999999996" customHeight="1" x14ac:dyDescent="0.5">
      <c r="A270" s="18"/>
      <c r="B270" s="42"/>
      <c r="C270" s="21"/>
      <c r="D270" s="21"/>
      <c r="E270" s="21"/>
      <c r="F270" s="21"/>
      <c r="G270" s="21"/>
      <c r="H270" s="2"/>
      <c r="I270" s="2"/>
    </row>
    <row r="271" spans="1:9" ht="31.5" x14ac:dyDescent="0.5">
      <c r="A271" s="18"/>
      <c r="B271" s="44" t="s">
        <v>68</v>
      </c>
      <c r="C271" s="21">
        <f>SUM(C266:C269)</f>
        <v>249894.16999999998</v>
      </c>
      <c r="D271" s="21">
        <f t="shared" ref="D271:G271" si="61">SUM(D266:D269)</f>
        <v>20824.514166666668</v>
      </c>
      <c r="E271" s="21">
        <f t="shared" si="61"/>
        <v>19779.7</v>
      </c>
      <c r="F271" s="21">
        <f t="shared" si="61"/>
        <v>1044.814166666665</v>
      </c>
      <c r="G271" s="21">
        <f t="shared" si="61"/>
        <v>182243.23000000004</v>
      </c>
      <c r="H271" s="2"/>
      <c r="I271" s="2"/>
    </row>
    <row r="272" spans="1:9" ht="5.0999999999999996" customHeight="1" x14ac:dyDescent="0.5">
      <c r="A272" s="18"/>
      <c r="B272" s="42"/>
      <c r="C272" s="21"/>
      <c r="D272" s="21"/>
      <c r="E272" s="21"/>
      <c r="F272" s="21"/>
      <c r="G272" s="21"/>
      <c r="H272" s="2"/>
      <c r="I272" s="2"/>
    </row>
    <row r="273" spans="1:9" ht="31.5" x14ac:dyDescent="0.5">
      <c r="A273" s="18"/>
      <c r="B273" s="40" t="s">
        <v>293</v>
      </c>
      <c r="C273" s="21"/>
      <c r="D273" s="21"/>
      <c r="E273" s="21"/>
      <c r="F273" s="21"/>
      <c r="G273" s="21"/>
      <c r="H273" s="2"/>
      <c r="I273" s="2"/>
    </row>
    <row r="274" spans="1:9" ht="31.5" x14ac:dyDescent="0.5">
      <c r="A274" s="18">
        <v>2111234</v>
      </c>
      <c r="B274" s="42" t="s">
        <v>347</v>
      </c>
      <c r="C274" s="19">
        <v>1000</v>
      </c>
      <c r="D274" s="19">
        <f>C274/12</f>
        <v>83.333333333333329</v>
      </c>
      <c r="E274" s="19">
        <f>'[1]TRIAL BALANCE'!$N$200</f>
        <v>0</v>
      </c>
      <c r="F274" s="19">
        <f>D274-E274</f>
        <v>83.333333333333329</v>
      </c>
      <c r="G274" s="19">
        <f>'[1]TRIAL BALANCE'!$N$200+'[1]TRIAL BALANCE'!$O$200</f>
        <v>0</v>
      </c>
      <c r="H274" s="2"/>
      <c r="I274" s="2"/>
    </row>
    <row r="275" spans="1:9" ht="31.5" x14ac:dyDescent="0.5">
      <c r="A275" s="18">
        <v>2210511</v>
      </c>
      <c r="B275" s="42" t="s">
        <v>129</v>
      </c>
      <c r="C275" s="19">
        <v>500</v>
      </c>
      <c r="D275" s="19">
        <f t="shared" ref="D275:D276" si="62">C275/12</f>
        <v>41.666666666666664</v>
      </c>
      <c r="E275" s="19">
        <f>'[1]TRIAL BALANCE'!$N$201</f>
        <v>0</v>
      </c>
      <c r="F275" s="19">
        <f t="shared" ref="F275:F276" si="63">D275-E275</f>
        <v>41.666666666666664</v>
      </c>
      <c r="G275" s="19">
        <f>'[1]TRIAL BALANCE'!$N$201+'[1]TRIAL BALANCE'!$O$201</f>
        <v>0</v>
      </c>
      <c r="H275" s="2"/>
      <c r="I275" s="2"/>
    </row>
    <row r="276" spans="1:9" ht="31.5" x14ac:dyDescent="0.5">
      <c r="A276" s="18">
        <v>2210510</v>
      </c>
      <c r="B276" s="42" t="s">
        <v>299</v>
      </c>
      <c r="C276" s="19">
        <v>1000</v>
      </c>
      <c r="D276" s="19">
        <f t="shared" si="62"/>
        <v>83.333333333333329</v>
      </c>
      <c r="E276" s="19">
        <f>'[1]TRIAL BALANCE'!$N$202</f>
        <v>0</v>
      </c>
      <c r="F276" s="19">
        <f t="shared" si="63"/>
        <v>83.333333333333329</v>
      </c>
      <c r="G276" s="19">
        <f>'[1]TRIAL BALANCE'!$N$202+'[1]TRIAL BALANCE'!$O$202</f>
        <v>0</v>
      </c>
      <c r="H276" s="2"/>
      <c r="I276" s="2"/>
    </row>
    <row r="277" spans="1:9" ht="5.0999999999999996" customHeight="1" x14ac:dyDescent="0.5">
      <c r="A277" s="18"/>
      <c r="B277" s="42"/>
      <c r="C277" s="21"/>
      <c r="D277" s="21"/>
      <c r="E277" s="21"/>
      <c r="F277" s="21"/>
      <c r="G277" s="21"/>
      <c r="H277" s="2"/>
      <c r="I277" s="2"/>
    </row>
    <row r="278" spans="1:9" ht="31.5" x14ac:dyDescent="0.5">
      <c r="A278" s="18"/>
      <c r="B278" s="44" t="s">
        <v>68</v>
      </c>
      <c r="C278" s="21">
        <f>SUM(C274:C276)</f>
        <v>2500</v>
      </c>
      <c r="D278" s="21">
        <f t="shared" ref="D278:G278" si="64">SUM(D274:D276)</f>
        <v>208.33333333333331</v>
      </c>
      <c r="E278" s="21">
        <f t="shared" si="64"/>
        <v>0</v>
      </c>
      <c r="F278" s="21">
        <f t="shared" si="64"/>
        <v>208.33333333333331</v>
      </c>
      <c r="G278" s="21">
        <f t="shared" si="64"/>
        <v>0</v>
      </c>
      <c r="H278" s="2"/>
      <c r="I278" s="2"/>
    </row>
    <row r="279" spans="1:9" ht="5.0999999999999996" customHeight="1" x14ac:dyDescent="0.5">
      <c r="A279" s="18"/>
      <c r="B279" s="42"/>
      <c r="C279" s="21"/>
      <c r="D279" s="21"/>
      <c r="E279" s="21"/>
      <c r="F279" s="21"/>
      <c r="G279" s="21"/>
      <c r="H279" s="2"/>
      <c r="I279" s="2"/>
    </row>
    <row r="280" spans="1:9" ht="31.5" x14ac:dyDescent="0.5">
      <c r="A280" s="18"/>
      <c r="B280" s="40" t="s">
        <v>294</v>
      </c>
      <c r="C280" s="21"/>
      <c r="D280" s="21"/>
      <c r="E280" s="21"/>
      <c r="F280" s="21"/>
      <c r="G280" s="21"/>
      <c r="H280" s="2"/>
      <c r="I280" s="2"/>
    </row>
    <row r="281" spans="1:9" ht="31.5" x14ac:dyDescent="0.5">
      <c r="A281" s="18">
        <v>2210120</v>
      </c>
      <c r="B281" s="42" t="s">
        <v>375</v>
      </c>
      <c r="C281" s="19">
        <v>200000</v>
      </c>
      <c r="D281" s="19">
        <f>C281/12</f>
        <v>16666.666666666668</v>
      </c>
      <c r="E281" s="19">
        <f>'[1]TRIAL BALANCE'!$N$206</f>
        <v>29602</v>
      </c>
      <c r="F281" s="19">
        <f>D281-E281</f>
        <v>-12935.333333333332</v>
      </c>
      <c r="G281" s="19">
        <f>'[1]TRIAL BALANCE'!$N$206+'[1]TRIAL BALANCE'!$O$206</f>
        <v>208247.18</v>
      </c>
      <c r="H281" s="2"/>
      <c r="I281" s="2"/>
    </row>
    <row r="282" spans="1:9" ht="31.5" x14ac:dyDescent="0.5">
      <c r="A282" s="18">
        <v>2210101</v>
      </c>
      <c r="B282" s="42" t="s">
        <v>376</v>
      </c>
      <c r="C282" s="19">
        <v>5000</v>
      </c>
      <c r="D282" s="19">
        <f t="shared" ref="D282:D283" si="65">C282/12</f>
        <v>416.66666666666669</v>
      </c>
      <c r="E282" s="19">
        <f>'[1]TRIAL BALANCE'!$N$207</f>
        <v>0</v>
      </c>
      <c r="F282" s="19">
        <f t="shared" ref="F282:F283" si="66">D282-E282</f>
        <v>416.66666666666669</v>
      </c>
      <c r="G282" s="19">
        <f>'[1]TRIAL BALANCE'!$N$207+'[1]TRIAL BALANCE'!$O$207</f>
        <v>0</v>
      </c>
      <c r="H282" s="2"/>
      <c r="I282" s="2"/>
    </row>
    <row r="283" spans="1:9" ht="31.5" x14ac:dyDescent="0.5">
      <c r="A283" s="18">
        <v>2210709</v>
      </c>
      <c r="B283" s="42" t="s">
        <v>342</v>
      </c>
      <c r="C283" s="19">
        <v>10000</v>
      </c>
      <c r="D283" s="19">
        <f t="shared" si="65"/>
        <v>833.33333333333337</v>
      </c>
      <c r="E283" s="19">
        <f>'[1]TRIAL BALANCE'!$N$208</f>
        <v>0</v>
      </c>
      <c r="F283" s="19">
        <f t="shared" si="66"/>
        <v>833.33333333333337</v>
      </c>
      <c r="G283" s="19">
        <f>'[1]TRIAL BALANCE'!$N$208+'[1]TRIAL BALANCE'!$O$208</f>
        <v>50</v>
      </c>
      <c r="H283" s="2"/>
      <c r="I283" s="2"/>
    </row>
    <row r="284" spans="1:9" ht="5.0999999999999996" customHeight="1" x14ac:dyDescent="0.5">
      <c r="A284" s="18"/>
      <c r="B284" s="42"/>
      <c r="C284" s="21"/>
      <c r="D284" s="21"/>
      <c r="E284" s="21"/>
      <c r="F284" s="21"/>
      <c r="G284" s="21"/>
      <c r="H284" s="2"/>
      <c r="I284" s="2"/>
    </row>
    <row r="285" spans="1:9" ht="31.5" x14ac:dyDescent="0.5">
      <c r="A285" s="18"/>
      <c r="B285" s="44" t="s">
        <v>68</v>
      </c>
      <c r="C285" s="21">
        <f>SUM(C281:C283)</f>
        <v>215000</v>
      </c>
      <c r="D285" s="21">
        <f t="shared" ref="D285:G285" si="67">SUM(D281:D283)</f>
        <v>17916.666666666668</v>
      </c>
      <c r="E285" s="21">
        <f t="shared" si="67"/>
        <v>29602</v>
      </c>
      <c r="F285" s="21">
        <f t="shared" si="67"/>
        <v>-11685.333333333332</v>
      </c>
      <c r="G285" s="21">
        <f t="shared" si="67"/>
        <v>208297.18</v>
      </c>
      <c r="H285" s="2"/>
      <c r="I285" s="2"/>
    </row>
    <row r="286" spans="1:9" ht="5.0999999999999996" customHeight="1" x14ac:dyDescent="0.5">
      <c r="A286" s="18"/>
      <c r="B286" s="42"/>
      <c r="C286" s="21"/>
      <c r="D286" s="21"/>
      <c r="E286" s="21"/>
      <c r="F286" s="21"/>
      <c r="G286" s="21"/>
      <c r="H286" s="2"/>
      <c r="I286" s="2"/>
    </row>
    <row r="287" spans="1:9" ht="31.5" x14ac:dyDescent="0.5">
      <c r="A287" s="18"/>
      <c r="B287" s="44" t="s">
        <v>332</v>
      </c>
      <c r="C287" s="21">
        <f>C271+C278+C285</f>
        <v>467394.17</v>
      </c>
      <c r="D287" s="21">
        <f t="shared" ref="D287:G287" si="68">D271+D278+D285</f>
        <v>38949.514166666668</v>
      </c>
      <c r="E287" s="21">
        <f t="shared" si="68"/>
        <v>49381.7</v>
      </c>
      <c r="F287" s="21">
        <f t="shared" si="68"/>
        <v>-10432.185833333333</v>
      </c>
      <c r="G287" s="21">
        <f t="shared" si="68"/>
        <v>390540.41000000003</v>
      </c>
      <c r="H287" s="2"/>
      <c r="I287" s="2"/>
    </row>
    <row r="288" spans="1:9" ht="5.0999999999999996" customHeight="1" x14ac:dyDescent="0.5">
      <c r="A288" s="18"/>
      <c r="B288" s="42"/>
      <c r="C288" s="21"/>
      <c r="D288" s="21"/>
      <c r="E288" s="21"/>
      <c r="F288" s="21"/>
      <c r="G288" s="21"/>
      <c r="H288" s="2"/>
      <c r="I288" s="2"/>
    </row>
    <row r="289" spans="1:9" ht="31.5" x14ac:dyDescent="0.5">
      <c r="A289" s="18"/>
      <c r="B289" s="44" t="s">
        <v>397</v>
      </c>
      <c r="C289" s="21"/>
      <c r="D289" s="21"/>
      <c r="E289" s="21"/>
      <c r="F289" s="21"/>
      <c r="G289" s="21"/>
      <c r="H289" s="2"/>
      <c r="I289" s="2"/>
    </row>
    <row r="290" spans="1:9" ht="31.5" x14ac:dyDescent="0.5">
      <c r="A290" s="18"/>
      <c r="B290" s="66" t="s">
        <v>71</v>
      </c>
      <c r="C290" s="21" t="s">
        <v>1</v>
      </c>
      <c r="D290" s="21" t="s">
        <v>4</v>
      </c>
      <c r="E290" s="21" t="s">
        <v>4</v>
      </c>
      <c r="F290" s="21" t="s">
        <v>4</v>
      </c>
      <c r="G290" s="21" t="s">
        <v>40</v>
      </c>
      <c r="H290" s="2"/>
      <c r="I290" s="2"/>
    </row>
    <row r="291" spans="1:9" ht="31.5" x14ac:dyDescent="0.5">
      <c r="A291" s="18" t="s">
        <v>42</v>
      </c>
      <c r="B291" s="67"/>
      <c r="C291" s="21" t="s">
        <v>78</v>
      </c>
      <c r="D291" s="21" t="s">
        <v>2</v>
      </c>
      <c r="E291" s="21" t="s">
        <v>5</v>
      </c>
      <c r="F291" s="21" t="s">
        <v>6</v>
      </c>
      <c r="G291" s="21" t="s">
        <v>85</v>
      </c>
      <c r="H291" s="2"/>
      <c r="I291" s="2"/>
    </row>
    <row r="292" spans="1:9" ht="31.5" x14ac:dyDescent="0.5">
      <c r="A292" s="18"/>
      <c r="B292" s="40" t="s">
        <v>398</v>
      </c>
      <c r="C292" s="21"/>
      <c r="D292" s="21"/>
      <c r="E292" s="21"/>
      <c r="F292" s="21"/>
      <c r="G292" s="21"/>
      <c r="H292" s="2"/>
      <c r="I292" s="2"/>
    </row>
    <row r="293" spans="1:9" ht="31.5" x14ac:dyDescent="0.5">
      <c r="A293" s="18"/>
      <c r="B293" s="40" t="s">
        <v>294</v>
      </c>
      <c r="C293" s="21"/>
      <c r="D293" s="21"/>
      <c r="E293" s="21"/>
      <c r="F293" s="21"/>
      <c r="G293" s="21"/>
      <c r="H293" s="2"/>
      <c r="I293" s="2"/>
    </row>
    <row r="294" spans="1:9" ht="31.5" x14ac:dyDescent="0.5">
      <c r="A294" s="18">
        <v>2210709</v>
      </c>
      <c r="B294" s="42" t="s">
        <v>377</v>
      </c>
      <c r="C294" s="19">
        <v>15000</v>
      </c>
      <c r="D294" s="19">
        <f>C294/12</f>
        <v>1250</v>
      </c>
      <c r="E294" s="19">
        <f>'[1]TRIAL BALANCE'!$N$215</f>
        <v>0</v>
      </c>
      <c r="F294" s="19">
        <f>D294-E294</f>
        <v>1250</v>
      </c>
      <c r="G294" s="19">
        <f>'[1]TRIAL BALANCE'!$N$215+'[1]TRIAL BALANCE'!$O$215</f>
        <v>4620</v>
      </c>
      <c r="H294" s="2"/>
      <c r="I294" s="2"/>
    </row>
    <row r="295" spans="1:9" ht="31.5" x14ac:dyDescent="0.5">
      <c r="A295" s="18">
        <v>2210615</v>
      </c>
      <c r="B295" s="42" t="s">
        <v>378</v>
      </c>
      <c r="C295" s="19">
        <v>10000</v>
      </c>
      <c r="D295" s="19">
        <f>C295/12</f>
        <v>833.33333333333337</v>
      </c>
      <c r="E295" s="19">
        <f>'[1]TRIAL BALANCE'!$N$216</f>
        <v>0</v>
      </c>
      <c r="F295" s="19">
        <f>D295-E295</f>
        <v>833.33333333333337</v>
      </c>
      <c r="G295" s="19">
        <f>'[1]TRIAL BALANCE'!$N$216+'[1]TRIAL BALANCE'!$O$216</f>
        <v>0</v>
      </c>
      <c r="H295" s="2"/>
      <c r="I295" s="2"/>
    </row>
    <row r="296" spans="1:9" ht="5.0999999999999996" customHeight="1" x14ac:dyDescent="0.5">
      <c r="A296" s="18"/>
      <c r="B296" s="42"/>
      <c r="C296" s="21"/>
      <c r="D296" s="19"/>
      <c r="E296" s="19"/>
      <c r="F296" s="21"/>
      <c r="G296" s="21"/>
      <c r="H296" s="2"/>
      <c r="I296" s="2"/>
    </row>
    <row r="297" spans="1:9" ht="31.5" x14ac:dyDescent="0.5">
      <c r="A297" s="18"/>
      <c r="B297" s="44" t="s">
        <v>68</v>
      </c>
      <c r="C297" s="21">
        <f>SUM(C294:C295)</f>
        <v>25000</v>
      </c>
      <c r="D297" s="21">
        <f t="shared" ref="D297:G297" si="69">SUM(D294:D295)</f>
        <v>2083.3333333333335</v>
      </c>
      <c r="E297" s="21">
        <f t="shared" si="69"/>
        <v>0</v>
      </c>
      <c r="F297" s="21">
        <f t="shared" si="69"/>
        <v>2083.3333333333335</v>
      </c>
      <c r="G297" s="21">
        <f t="shared" si="69"/>
        <v>4620</v>
      </c>
      <c r="H297" s="2"/>
      <c r="I297" s="2"/>
    </row>
    <row r="298" spans="1:9" ht="5.0999999999999996" customHeight="1" x14ac:dyDescent="0.5">
      <c r="A298" s="18"/>
      <c r="B298" s="42"/>
      <c r="C298" s="21"/>
      <c r="D298" s="21"/>
      <c r="E298" s="21"/>
      <c r="F298" s="21"/>
      <c r="G298" s="21"/>
      <c r="H298" s="2"/>
      <c r="I298" s="2"/>
    </row>
    <row r="299" spans="1:9" ht="31.5" x14ac:dyDescent="0.5">
      <c r="A299" s="18"/>
      <c r="B299" s="40" t="s">
        <v>293</v>
      </c>
      <c r="C299" s="21"/>
      <c r="D299" s="21"/>
      <c r="E299" s="21"/>
      <c r="F299" s="21"/>
      <c r="G299" s="21"/>
      <c r="H299" s="2"/>
      <c r="I299" s="2"/>
    </row>
    <row r="300" spans="1:9" ht="31.5" x14ac:dyDescent="0.5">
      <c r="A300" s="18">
        <v>2210511</v>
      </c>
      <c r="B300" s="42" t="s">
        <v>129</v>
      </c>
      <c r="C300" s="19">
        <v>500</v>
      </c>
      <c r="D300" s="19">
        <f>C300/12</f>
        <v>41.666666666666664</v>
      </c>
      <c r="E300" s="19">
        <f>'[1]TRIAL BALANCE'!$N$219</f>
        <v>0</v>
      </c>
      <c r="F300" s="19">
        <f>D300-E300</f>
        <v>41.666666666666664</v>
      </c>
      <c r="G300" s="19">
        <f>'[1]TRIAL BALANCE'!$N$219+'[1]TRIAL BALANCE'!$O$219</f>
        <v>0</v>
      </c>
      <c r="H300" s="2"/>
      <c r="I300" s="2"/>
    </row>
    <row r="301" spans="1:9" ht="5.0999999999999996" customHeight="1" x14ac:dyDescent="0.5">
      <c r="A301" s="18"/>
      <c r="B301" s="42"/>
      <c r="C301" s="21"/>
      <c r="D301" s="21"/>
      <c r="E301" s="21"/>
      <c r="F301" s="21"/>
      <c r="G301" s="21"/>
      <c r="H301" s="2"/>
      <c r="I301" s="2"/>
    </row>
    <row r="302" spans="1:9" ht="31.5" x14ac:dyDescent="0.5">
      <c r="A302" s="18"/>
      <c r="B302" s="44" t="s">
        <v>68</v>
      </c>
      <c r="C302" s="21">
        <f>SUM(C300)</f>
        <v>500</v>
      </c>
      <c r="D302" s="21">
        <f t="shared" ref="D302:G302" si="70">SUM(D300)</f>
        <v>41.666666666666664</v>
      </c>
      <c r="E302" s="21">
        <f t="shared" si="70"/>
        <v>0</v>
      </c>
      <c r="F302" s="21">
        <f t="shared" si="70"/>
        <v>41.666666666666664</v>
      </c>
      <c r="G302" s="21">
        <f t="shared" si="70"/>
        <v>0</v>
      </c>
      <c r="H302" s="2"/>
      <c r="I302" s="2"/>
    </row>
    <row r="303" spans="1:9" ht="5.0999999999999996" customHeight="1" x14ac:dyDescent="0.5">
      <c r="A303" s="18"/>
      <c r="B303" s="42"/>
      <c r="C303" s="21"/>
      <c r="D303" s="21"/>
      <c r="E303" s="21"/>
      <c r="F303" s="21"/>
      <c r="G303" s="21"/>
      <c r="H303" s="2"/>
      <c r="I303" s="2"/>
    </row>
    <row r="304" spans="1:9" ht="31.5" x14ac:dyDescent="0.5">
      <c r="A304" s="18"/>
      <c r="B304" s="44" t="s">
        <v>332</v>
      </c>
      <c r="C304" s="21">
        <f>C297+C302</f>
        <v>25500</v>
      </c>
      <c r="D304" s="21">
        <f t="shared" ref="D304:G304" si="71">D297+D302</f>
        <v>2125</v>
      </c>
      <c r="E304" s="21">
        <f t="shared" si="71"/>
        <v>0</v>
      </c>
      <c r="F304" s="21">
        <f t="shared" si="71"/>
        <v>2125</v>
      </c>
      <c r="G304" s="21">
        <f t="shared" si="71"/>
        <v>4620</v>
      </c>
      <c r="H304" s="2"/>
      <c r="I304" s="2"/>
    </row>
    <row r="305" spans="1:9" ht="5.0999999999999996" customHeight="1" x14ac:dyDescent="0.5">
      <c r="A305" s="18"/>
      <c r="B305" s="42"/>
      <c r="C305" s="21"/>
      <c r="D305" s="21"/>
      <c r="E305" s="21"/>
      <c r="F305" s="21"/>
      <c r="G305" s="21"/>
      <c r="H305" s="2"/>
      <c r="I305" s="2"/>
    </row>
    <row r="306" spans="1:9" ht="31.5" x14ac:dyDescent="0.5">
      <c r="A306" s="18"/>
      <c r="B306" s="66" t="s">
        <v>71</v>
      </c>
      <c r="C306" s="21" t="s">
        <v>1</v>
      </c>
      <c r="D306" s="21" t="s">
        <v>4</v>
      </c>
      <c r="E306" s="21" t="s">
        <v>4</v>
      </c>
      <c r="F306" s="21" t="s">
        <v>4</v>
      </c>
      <c r="G306" s="21" t="s">
        <v>40</v>
      </c>
      <c r="H306" s="2"/>
      <c r="I306" s="2"/>
    </row>
    <row r="307" spans="1:9" ht="31.5" x14ac:dyDescent="0.5">
      <c r="A307" s="18" t="s">
        <v>42</v>
      </c>
      <c r="B307" s="67"/>
      <c r="C307" s="21" t="s">
        <v>78</v>
      </c>
      <c r="D307" s="21" t="s">
        <v>2</v>
      </c>
      <c r="E307" s="21" t="s">
        <v>5</v>
      </c>
      <c r="F307" s="21" t="s">
        <v>6</v>
      </c>
      <c r="G307" s="21" t="s">
        <v>85</v>
      </c>
      <c r="H307" s="2"/>
      <c r="I307" s="2"/>
    </row>
    <row r="308" spans="1:9" ht="31.5" x14ac:dyDescent="0.5">
      <c r="A308" s="18"/>
      <c r="B308" s="40" t="s">
        <v>399</v>
      </c>
      <c r="C308" s="21"/>
      <c r="D308" s="21"/>
      <c r="E308" s="21"/>
      <c r="F308" s="21"/>
      <c r="G308" s="21"/>
      <c r="H308" s="2"/>
      <c r="I308" s="2"/>
    </row>
    <row r="309" spans="1:9" ht="31.5" x14ac:dyDescent="0.5">
      <c r="A309" s="18"/>
      <c r="B309" s="40" t="s">
        <v>292</v>
      </c>
      <c r="C309" s="21"/>
      <c r="D309" s="21"/>
      <c r="E309" s="21"/>
      <c r="F309" s="21"/>
      <c r="G309" s="21"/>
      <c r="H309" s="2"/>
      <c r="I309" s="2"/>
    </row>
    <row r="310" spans="1:9" ht="31.5" x14ac:dyDescent="0.5">
      <c r="A310" s="18">
        <v>2111001</v>
      </c>
      <c r="B310" s="42" t="s">
        <v>326</v>
      </c>
      <c r="C310" s="19">
        <v>364176</v>
      </c>
      <c r="D310" s="19">
        <f>C310/12</f>
        <v>30348</v>
      </c>
      <c r="E310" s="19">
        <f>'[1]TRIAL BALANCE'!$N$226</f>
        <v>33060.699999999997</v>
      </c>
      <c r="F310" s="19">
        <f>D310-E310</f>
        <v>-2712.6999999999971</v>
      </c>
      <c r="G310" s="19">
        <f>'[1]TRIAL BALANCE'!$N$226+'[1]TRIAL BALANCE'!$O$226</f>
        <v>347019.10000000003</v>
      </c>
      <c r="H310" s="2"/>
      <c r="I310" s="2"/>
    </row>
    <row r="311" spans="1:9" ht="31.5" x14ac:dyDescent="0.5">
      <c r="A311" s="18">
        <v>2210709</v>
      </c>
      <c r="B311" s="42" t="s">
        <v>342</v>
      </c>
      <c r="C311" s="19">
        <v>21067.7</v>
      </c>
      <c r="D311" s="19">
        <f t="shared" ref="D311:D312" si="72">C311/12</f>
        <v>1755.6416666666667</v>
      </c>
      <c r="E311" s="19">
        <f>'[1]TRIAL BALANCE'!$N$227</f>
        <v>6812</v>
      </c>
      <c r="F311" s="19">
        <f t="shared" ref="F311:F312" si="73">D311-E311</f>
        <v>-5056.3583333333336</v>
      </c>
      <c r="G311" s="19">
        <f>'[1]TRIAL BALANCE'!$N$227+'[1]TRIAL BALANCE'!$O$227</f>
        <v>6812</v>
      </c>
      <c r="H311" s="2"/>
      <c r="I311" s="2"/>
    </row>
    <row r="312" spans="1:9" ht="31.5" x14ac:dyDescent="0.5">
      <c r="A312" s="18">
        <v>3112208</v>
      </c>
      <c r="B312" s="42" t="s">
        <v>379</v>
      </c>
      <c r="C312" s="19">
        <v>17149</v>
      </c>
      <c r="D312" s="19">
        <f t="shared" si="72"/>
        <v>1429.0833333333333</v>
      </c>
      <c r="E312" s="19">
        <f>'[1]TRIAL BALANCE'!$N$228</f>
        <v>0</v>
      </c>
      <c r="F312" s="19">
        <f t="shared" si="73"/>
        <v>1429.0833333333333</v>
      </c>
      <c r="G312" s="19">
        <f>'[1]TRIAL BALANCE'!$N$228+'[1]TRIAL BALANCE'!$O$228</f>
        <v>0</v>
      </c>
      <c r="H312" s="2"/>
      <c r="I312" s="2"/>
    </row>
    <row r="313" spans="1:9" ht="5.0999999999999996" customHeight="1" x14ac:dyDescent="0.5">
      <c r="A313" s="18"/>
      <c r="B313" s="42"/>
      <c r="C313" s="21"/>
      <c r="D313" s="21"/>
      <c r="E313" s="21"/>
      <c r="F313" s="21"/>
      <c r="G313" s="21"/>
      <c r="H313" s="2"/>
      <c r="I313" s="2"/>
    </row>
    <row r="314" spans="1:9" ht="31.5" x14ac:dyDescent="0.5">
      <c r="A314" s="18"/>
      <c r="B314" s="44" t="s">
        <v>68</v>
      </c>
      <c r="C314" s="21">
        <f>SUM(C310:C312)</f>
        <v>402392.7</v>
      </c>
      <c r="D314" s="21">
        <f t="shared" ref="D314:G314" si="74">SUM(D310:D312)</f>
        <v>33532.724999999999</v>
      </c>
      <c r="E314" s="21">
        <f t="shared" si="74"/>
        <v>39872.699999999997</v>
      </c>
      <c r="F314" s="21">
        <f t="shared" si="74"/>
        <v>-6339.9749999999976</v>
      </c>
      <c r="G314" s="21">
        <f t="shared" si="74"/>
        <v>353831.10000000003</v>
      </c>
      <c r="H314" s="2"/>
      <c r="I314" s="2"/>
    </row>
    <row r="315" spans="1:9" ht="5.0999999999999996" customHeight="1" x14ac:dyDescent="0.5">
      <c r="A315" s="18"/>
      <c r="B315" s="42"/>
      <c r="C315" s="21"/>
      <c r="D315" s="21"/>
      <c r="E315" s="21"/>
      <c r="F315" s="21"/>
      <c r="G315" s="21"/>
      <c r="H315" s="2"/>
      <c r="I315" s="2"/>
    </row>
    <row r="316" spans="1:9" ht="31.5" x14ac:dyDescent="0.5">
      <c r="A316" s="18"/>
      <c r="B316" s="40" t="s">
        <v>294</v>
      </c>
      <c r="C316" s="21"/>
      <c r="D316" s="21"/>
      <c r="E316" s="21"/>
      <c r="F316" s="21"/>
      <c r="G316" s="21"/>
      <c r="H316" s="2"/>
      <c r="I316" s="2"/>
    </row>
    <row r="317" spans="1:9" ht="31.5" x14ac:dyDescent="0.5">
      <c r="A317" s="18">
        <v>2210101</v>
      </c>
      <c r="B317" s="42" t="s">
        <v>340</v>
      </c>
      <c r="C317" s="19">
        <v>5000</v>
      </c>
      <c r="D317" s="19">
        <f>C317/12</f>
        <v>416.66666666666669</v>
      </c>
      <c r="E317" s="19">
        <f>'[1]TRIAL BALANCE'!$N$231</f>
        <v>0</v>
      </c>
      <c r="F317" s="19">
        <f>D317-E317</f>
        <v>416.66666666666669</v>
      </c>
      <c r="G317" s="19">
        <f>'[1]TRIAL BALANCE'!$N$231+'[1]TRIAL BALANCE'!$O$231</f>
        <v>0</v>
      </c>
      <c r="H317" s="2"/>
      <c r="I317" s="2"/>
    </row>
    <row r="318" spans="1:9" ht="31.5" x14ac:dyDescent="0.5">
      <c r="A318" s="18">
        <v>2210711</v>
      </c>
      <c r="B318" s="42" t="s">
        <v>298</v>
      </c>
      <c r="C318" s="19">
        <v>15000</v>
      </c>
      <c r="D318" s="19">
        <f t="shared" ref="D318:D324" si="75">C318/12</f>
        <v>1250</v>
      </c>
      <c r="E318" s="19">
        <f>'[1]TRIAL BALANCE'!$N$232</f>
        <v>0</v>
      </c>
      <c r="F318" s="19">
        <f t="shared" ref="F318:F324" si="76">D318-E318</f>
        <v>1250</v>
      </c>
      <c r="G318" s="19">
        <f>'[1]TRIAL BALANCE'!$N$232+'[1]TRIAL BALANCE'!$O$232</f>
        <v>0</v>
      </c>
      <c r="H318" s="2"/>
      <c r="I318" s="2"/>
    </row>
    <row r="319" spans="1:9" ht="31.5" x14ac:dyDescent="0.5">
      <c r="A319" s="18">
        <v>2210902</v>
      </c>
      <c r="B319" s="42" t="s">
        <v>380</v>
      </c>
      <c r="C319" s="19">
        <v>25000</v>
      </c>
      <c r="D319" s="19">
        <f t="shared" si="75"/>
        <v>2083.3333333333335</v>
      </c>
      <c r="E319" s="19">
        <f>'[1]TRIAL BALANCE'!$N$233</f>
        <v>0</v>
      </c>
      <c r="F319" s="19">
        <f t="shared" si="76"/>
        <v>2083.3333333333335</v>
      </c>
      <c r="G319" s="19">
        <f>'[1]TRIAL BALANCE'!$N$233+'[1]TRIAL BALANCE'!$O$233</f>
        <v>6000</v>
      </c>
      <c r="H319" s="2"/>
      <c r="I319" s="2"/>
    </row>
    <row r="320" spans="1:9" ht="31.5" x14ac:dyDescent="0.5">
      <c r="A320" s="18">
        <v>3111255</v>
      </c>
      <c r="B320" s="42" t="s">
        <v>381</v>
      </c>
      <c r="C320" s="19">
        <v>350000</v>
      </c>
      <c r="D320" s="19">
        <f t="shared" si="75"/>
        <v>29166.666666666668</v>
      </c>
      <c r="E320" s="19">
        <f>'[1]TRIAL BALANCE'!$N$234</f>
        <v>0</v>
      </c>
      <c r="F320" s="19">
        <f t="shared" si="76"/>
        <v>29166.666666666668</v>
      </c>
      <c r="G320" s="19">
        <f>'[1]TRIAL BALANCE'!$N$234+'[1]TRIAL BALANCE'!$O$234</f>
        <v>300000</v>
      </c>
      <c r="H320" s="2"/>
      <c r="I320" s="2"/>
    </row>
    <row r="321" spans="1:9" ht="31.5" x14ac:dyDescent="0.5">
      <c r="A321" s="18">
        <v>2210909</v>
      </c>
      <c r="B321" s="42" t="s">
        <v>382</v>
      </c>
      <c r="C321" s="19">
        <v>100000</v>
      </c>
      <c r="D321" s="19">
        <f t="shared" si="75"/>
        <v>8333.3333333333339</v>
      </c>
      <c r="E321" s="19">
        <f>'[1]TRIAL BALANCE'!$N$235</f>
        <v>0</v>
      </c>
      <c r="F321" s="19">
        <f t="shared" si="76"/>
        <v>8333.3333333333339</v>
      </c>
      <c r="G321" s="19">
        <f>'[1]TRIAL BALANCE'!$N$235+'[1]TRIAL BALANCE'!$O$235</f>
        <v>139220</v>
      </c>
      <c r="H321" s="2"/>
      <c r="I321" s="2"/>
    </row>
    <row r="322" spans="1:9" ht="31.5" x14ac:dyDescent="0.5">
      <c r="A322" s="18">
        <v>2210909</v>
      </c>
      <c r="B322" s="42" t="s">
        <v>383</v>
      </c>
      <c r="C322" s="19">
        <v>20000</v>
      </c>
      <c r="D322" s="19">
        <f t="shared" si="75"/>
        <v>1666.6666666666667</v>
      </c>
      <c r="E322" s="19">
        <f>'[1]TRIAL BALANCE'!$N$236</f>
        <v>0</v>
      </c>
      <c r="F322" s="19">
        <f t="shared" si="76"/>
        <v>1666.6666666666667</v>
      </c>
      <c r="G322" s="19">
        <f>'[1]TRIAL BALANCE'!$N$236+'[1]TRIAL BALANCE'!$O$236</f>
        <v>0</v>
      </c>
      <c r="H322" s="2"/>
      <c r="I322" s="2"/>
    </row>
    <row r="323" spans="1:9" ht="31.5" x14ac:dyDescent="0.5">
      <c r="A323" s="18">
        <v>2210909</v>
      </c>
      <c r="B323" s="42" t="s">
        <v>384</v>
      </c>
      <c r="C323" s="19">
        <v>20000</v>
      </c>
      <c r="D323" s="19">
        <f t="shared" si="75"/>
        <v>1666.6666666666667</v>
      </c>
      <c r="E323" s="19">
        <f>'[1]TRIAL BALANCE'!$N$237</f>
        <v>0</v>
      </c>
      <c r="F323" s="19">
        <f t="shared" si="76"/>
        <v>1666.6666666666667</v>
      </c>
      <c r="G323" s="19">
        <f>'[1]TRIAL BALANCE'!$N$237+'[1]TRIAL BALANCE'!$O$237</f>
        <v>1300</v>
      </c>
      <c r="H323" s="2"/>
      <c r="I323" s="2"/>
    </row>
    <row r="324" spans="1:9" ht="31.5" x14ac:dyDescent="0.5">
      <c r="A324" s="18">
        <v>2210909</v>
      </c>
      <c r="B324" s="42" t="s">
        <v>385</v>
      </c>
      <c r="C324" s="19">
        <v>20000</v>
      </c>
      <c r="D324" s="19">
        <f t="shared" si="75"/>
        <v>1666.6666666666667</v>
      </c>
      <c r="E324" s="19">
        <f>'[1]TRIAL BALANCE'!$N$238</f>
        <v>0</v>
      </c>
      <c r="F324" s="19">
        <f t="shared" si="76"/>
        <v>1666.6666666666667</v>
      </c>
      <c r="G324" s="19">
        <f>'[1]TRIAL BALANCE'!$N$238+'[1]TRIAL BALANCE'!$O$238</f>
        <v>19000</v>
      </c>
      <c r="H324" s="2"/>
      <c r="I324" s="2"/>
    </row>
    <row r="325" spans="1:9" ht="5.0999999999999996" customHeight="1" x14ac:dyDescent="0.5">
      <c r="A325" s="18"/>
      <c r="B325" s="42"/>
      <c r="C325" s="21"/>
      <c r="D325" s="21"/>
      <c r="E325" s="21"/>
      <c r="F325" s="21"/>
      <c r="G325" s="21"/>
      <c r="H325" s="2"/>
      <c r="I325" s="2"/>
    </row>
    <row r="326" spans="1:9" ht="31.5" x14ac:dyDescent="0.5">
      <c r="A326" s="18"/>
      <c r="B326" s="44" t="s">
        <v>68</v>
      </c>
      <c r="C326" s="21">
        <f>SUM(C317:C324)</f>
        <v>555000</v>
      </c>
      <c r="D326" s="21">
        <f t="shared" ref="D326:G326" si="77">SUM(D317:D324)</f>
        <v>46250</v>
      </c>
      <c r="E326" s="21">
        <f t="shared" si="77"/>
        <v>0</v>
      </c>
      <c r="F326" s="21">
        <f t="shared" si="77"/>
        <v>46250</v>
      </c>
      <c r="G326" s="21">
        <f t="shared" si="77"/>
        <v>465520</v>
      </c>
      <c r="H326" s="2"/>
      <c r="I326" s="2"/>
    </row>
    <row r="327" spans="1:9" ht="5.0999999999999996" customHeight="1" x14ac:dyDescent="0.5">
      <c r="A327" s="18"/>
      <c r="B327" s="42"/>
      <c r="C327" s="21"/>
      <c r="D327" s="21"/>
      <c r="E327" s="21"/>
      <c r="F327" s="21"/>
      <c r="G327" s="21"/>
      <c r="H327" s="2"/>
      <c r="I327" s="2"/>
    </row>
    <row r="328" spans="1:9" ht="31.5" x14ac:dyDescent="0.5">
      <c r="A328" s="18"/>
      <c r="B328" s="40" t="s">
        <v>386</v>
      </c>
      <c r="C328" s="21"/>
      <c r="D328" s="21"/>
      <c r="E328" s="21"/>
      <c r="F328" s="21"/>
      <c r="G328" s="21"/>
      <c r="H328" s="2"/>
      <c r="I328" s="2"/>
    </row>
    <row r="329" spans="1:9" ht="31.5" x14ac:dyDescent="0.5">
      <c r="A329" s="18">
        <v>2210709</v>
      </c>
      <c r="B329" s="42" t="s">
        <v>342</v>
      </c>
      <c r="C329" s="19">
        <v>142887.67999999999</v>
      </c>
      <c r="D329" s="19">
        <f>C329/12</f>
        <v>11907.306666666665</v>
      </c>
      <c r="E329" s="19">
        <f>'[1]TRIAL BALANCE'!$N$241</f>
        <v>24283.14</v>
      </c>
      <c r="F329" s="19">
        <f>D329-E329</f>
        <v>-12375.833333333334</v>
      </c>
      <c r="G329" s="19">
        <f>'[1]TRIAL BALANCE'!$N$241+'[1]TRIAL BALANCE'!$O$241</f>
        <v>130169.61</v>
      </c>
      <c r="H329" s="2"/>
      <c r="I329" s="2"/>
    </row>
    <row r="330" spans="1:9" ht="5.0999999999999996" customHeight="1" x14ac:dyDescent="0.5">
      <c r="A330" s="18"/>
      <c r="B330" s="42"/>
      <c r="C330" s="21"/>
      <c r="D330" s="21"/>
      <c r="E330" s="21"/>
      <c r="F330" s="21"/>
      <c r="G330" s="21"/>
      <c r="H330" s="2"/>
      <c r="I330" s="2"/>
    </row>
    <row r="331" spans="1:9" ht="31.5" x14ac:dyDescent="0.5">
      <c r="A331" s="18"/>
      <c r="B331" s="44" t="s">
        <v>68</v>
      </c>
      <c r="C331" s="21">
        <f>SUM(C329)</f>
        <v>142887.67999999999</v>
      </c>
      <c r="D331" s="21">
        <f t="shared" ref="D331:G331" si="78">SUM(D329)</f>
        <v>11907.306666666665</v>
      </c>
      <c r="E331" s="21">
        <f t="shared" si="78"/>
        <v>24283.14</v>
      </c>
      <c r="F331" s="21">
        <f t="shared" si="78"/>
        <v>-12375.833333333334</v>
      </c>
      <c r="G331" s="21">
        <f t="shared" si="78"/>
        <v>130169.61</v>
      </c>
      <c r="H331" s="2"/>
      <c r="I331" s="2"/>
    </row>
    <row r="332" spans="1:9" ht="5.0999999999999996" customHeight="1" x14ac:dyDescent="0.5">
      <c r="A332" s="18"/>
      <c r="B332" s="42"/>
      <c r="C332" s="21"/>
      <c r="D332" s="21"/>
      <c r="E332" s="21"/>
      <c r="F332" s="21"/>
      <c r="G332" s="21"/>
      <c r="H332" s="2"/>
      <c r="I332" s="2"/>
    </row>
    <row r="333" spans="1:9" ht="31.5" x14ac:dyDescent="0.5">
      <c r="A333" s="18"/>
      <c r="B333" s="40" t="s">
        <v>293</v>
      </c>
      <c r="C333" s="21"/>
      <c r="D333" s="21"/>
      <c r="E333" s="21"/>
      <c r="F333" s="21"/>
      <c r="G333" s="21"/>
      <c r="H333" s="2"/>
      <c r="I333" s="2"/>
    </row>
    <row r="334" spans="1:9" ht="31.5" x14ac:dyDescent="0.5">
      <c r="A334" s="18">
        <v>2210503</v>
      </c>
      <c r="B334" s="42" t="s">
        <v>387</v>
      </c>
      <c r="C334" s="19">
        <v>500</v>
      </c>
      <c r="D334" s="19">
        <f>C334/12</f>
        <v>41.666666666666664</v>
      </c>
      <c r="E334" s="19">
        <f>'[1]TRIAL BALANCE'!$N$244</f>
        <v>0</v>
      </c>
      <c r="F334" s="19">
        <f>D334-E334</f>
        <v>41.666666666666664</v>
      </c>
      <c r="G334" s="19">
        <f>'[1]TRIAL BALANCE'!$N$244+'[1]TRIAL BALANCE'!$O$244</f>
        <v>0</v>
      </c>
      <c r="H334" s="2"/>
      <c r="I334" s="2"/>
    </row>
    <row r="335" spans="1:9" ht="31.5" x14ac:dyDescent="0.5">
      <c r="A335" s="18">
        <v>2210510</v>
      </c>
      <c r="B335" s="42" t="s">
        <v>128</v>
      </c>
      <c r="C335" s="19">
        <v>1000</v>
      </c>
      <c r="D335" s="19">
        <f>C335/12</f>
        <v>83.333333333333329</v>
      </c>
      <c r="E335" s="19">
        <f>'[1]TRIAL BALANCE'!$N$245</f>
        <v>0</v>
      </c>
      <c r="F335" s="19">
        <f>D335-E335</f>
        <v>83.333333333333329</v>
      </c>
      <c r="G335" s="19">
        <f>'[1]TRIAL BALANCE'!$N$245+'[1]TRIAL BALANCE'!$O$245</f>
        <v>0</v>
      </c>
      <c r="H335" s="2"/>
      <c r="I335" s="2"/>
    </row>
    <row r="336" spans="1:9" ht="5.0999999999999996" customHeight="1" x14ac:dyDescent="0.5">
      <c r="A336" s="18"/>
      <c r="B336" s="42"/>
      <c r="C336" s="21"/>
      <c r="D336" s="21"/>
      <c r="E336" s="21"/>
      <c r="F336" s="21"/>
      <c r="G336" s="21"/>
      <c r="H336" s="2"/>
      <c r="I336" s="2"/>
    </row>
    <row r="337" spans="1:9" ht="31.5" x14ac:dyDescent="0.5">
      <c r="A337" s="18"/>
      <c r="B337" s="44" t="s">
        <v>68</v>
      </c>
      <c r="C337" s="21">
        <f>SUM(C334:C335)</f>
        <v>1500</v>
      </c>
      <c r="D337" s="21">
        <f t="shared" ref="D337:G337" si="79">SUM(D334:D335)</f>
        <v>125</v>
      </c>
      <c r="E337" s="21">
        <f t="shared" si="79"/>
        <v>0</v>
      </c>
      <c r="F337" s="21">
        <f t="shared" si="79"/>
        <v>125</v>
      </c>
      <c r="G337" s="21">
        <f t="shared" si="79"/>
        <v>0</v>
      </c>
      <c r="H337" s="2"/>
      <c r="I337" s="2"/>
    </row>
    <row r="338" spans="1:9" ht="5.0999999999999996" customHeight="1" x14ac:dyDescent="0.5">
      <c r="A338" s="18"/>
      <c r="B338" s="42"/>
      <c r="C338" s="21"/>
      <c r="D338" s="21"/>
      <c r="E338" s="21"/>
      <c r="F338" s="21"/>
      <c r="G338" s="21"/>
      <c r="H338" s="2"/>
      <c r="I338" s="2"/>
    </row>
    <row r="339" spans="1:9" ht="31.5" x14ac:dyDescent="0.5">
      <c r="A339" s="18"/>
      <c r="B339" s="44" t="s">
        <v>332</v>
      </c>
      <c r="C339" s="21">
        <f>C314+C326+C331+C337</f>
        <v>1101780.3799999999</v>
      </c>
      <c r="D339" s="21">
        <f t="shared" ref="D339:G339" si="80">D314+D326+D331+D337</f>
        <v>91815.031666666677</v>
      </c>
      <c r="E339" s="21">
        <f t="shared" si="80"/>
        <v>64155.839999999997</v>
      </c>
      <c r="F339" s="21">
        <f t="shared" si="80"/>
        <v>27659.191666666666</v>
      </c>
      <c r="G339" s="21">
        <f t="shared" si="80"/>
        <v>949520.71000000008</v>
      </c>
      <c r="H339" s="2"/>
      <c r="I339" s="2"/>
    </row>
    <row r="340" spans="1:9" ht="5.0999999999999996" customHeight="1" x14ac:dyDescent="0.5">
      <c r="A340" s="18"/>
      <c r="B340" s="42"/>
      <c r="C340" s="21"/>
      <c r="D340" s="21"/>
      <c r="E340" s="21"/>
      <c r="F340" s="21"/>
      <c r="G340" s="21"/>
      <c r="H340" s="2"/>
      <c r="I340" s="2"/>
    </row>
    <row r="341" spans="1:9" ht="31.5" x14ac:dyDescent="0.5">
      <c r="A341" s="18"/>
      <c r="B341" s="42"/>
      <c r="C341" s="21"/>
      <c r="D341" s="21"/>
      <c r="E341" s="21"/>
      <c r="F341" s="21"/>
      <c r="G341" s="21"/>
      <c r="H341" s="2"/>
      <c r="I341" s="2"/>
    </row>
    <row r="342" spans="1:9" ht="31.5" x14ac:dyDescent="0.5">
      <c r="A342" s="18"/>
      <c r="B342" s="68" t="s">
        <v>400</v>
      </c>
      <c r="C342" s="69"/>
      <c r="D342" s="70"/>
      <c r="E342" s="21"/>
      <c r="F342" s="21"/>
      <c r="G342" s="21"/>
      <c r="H342" s="2"/>
      <c r="I342" s="2"/>
    </row>
    <row r="343" spans="1:9" ht="31.5" x14ac:dyDescent="0.5">
      <c r="A343" s="18"/>
      <c r="B343" s="66" t="s">
        <v>71</v>
      </c>
      <c r="C343" s="21" t="s">
        <v>1</v>
      </c>
      <c r="D343" s="21" t="s">
        <v>4</v>
      </c>
      <c r="E343" s="21" t="s">
        <v>4</v>
      </c>
      <c r="F343" s="21" t="s">
        <v>4</v>
      </c>
      <c r="G343" s="21" t="s">
        <v>40</v>
      </c>
      <c r="H343" s="2"/>
      <c r="I343" s="2"/>
    </row>
    <row r="344" spans="1:9" ht="31.5" x14ac:dyDescent="0.5">
      <c r="A344" s="18" t="s">
        <v>42</v>
      </c>
      <c r="B344" s="67"/>
      <c r="C344" s="21" t="s">
        <v>78</v>
      </c>
      <c r="D344" s="21" t="s">
        <v>2</v>
      </c>
      <c r="E344" s="21" t="s">
        <v>5</v>
      </c>
      <c r="F344" s="21" t="s">
        <v>6</v>
      </c>
      <c r="G344" s="21" t="s">
        <v>85</v>
      </c>
      <c r="H344" s="2"/>
      <c r="I344" s="2"/>
    </row>
    <row r="345" spans="1:9" ht="31.5" x14ac:dyDescent="0.5">
      <c r="A345" s="18"/>
      <c r="B345" s="44" t="s">
        <v>401</v>
      </c>
      <c r="C345" s="21"/>
      <c r="D345" s="21"/>
      <c r="E345" s="21"/>
      <c r="F345" s="21"/>
      <c r="G345" s="21"/>
      <c r="H345" s="2"/>
      <c r="I345" s="2"/>
    </row>
    <row r="346" spans="1:9" ht="31.5" x14ac:dyDescent="0.5">
      <c r="A346" s="18"/>
      <c r="B346" s="40" t="s">
        <v>294</v>
      </c>
      <c r="C346" s="21"/>
      <c r="D346" s="21"/>
      <c r="E346" s="21"/>
      <c r="F346" s="21"/>
      <c r="G346" s="21"/>
      <c r="H346" s="2"/>
      <c r="I346" s="2"/>
    </row>
    <row r="347" spans="1:9" ht="31.5" x14ac:dyDescent="0.5">
      <c r="A347" s="18">
        <v>2210709</v>
      </c>
      <c r="B347" s="42" t="s">
        <v>298</v>
      </c>
      <c r="C347" s="19">
        <v>30000</v>
      </c>
      <c r="D347" s="19">
        <f>C347/12</f>
        <v>2500</v>
      </c>
      <c r="E347" s="19">
        <f>'[1]TRIAL BALANCE'!$N$250</f>
        <v>0</v>
      </c>
      <c r="F347" s="19">
        <f>D347-E347</f>
        <v>2500</v>
      </c>
      <c r="G347" s="19">
        <f>'[1]TRIAL BALANCE'!$N$250+'[1]TRIAL BALANCE'!$O$250</f>
        <v>0</v>
      </c>
      <c r="H347" s="2"/>
      <c r="I347" s="2"/>
    </row>
    <row r="348" spans="1:9" ht="31.5" x14ac:dyDescent="0.5">
      <c r="A348" s="18">
        <v>2210101</v>
      </c>
      <c r="B348" s="42" t="s">
        <v>376</v>
      </c>
      <c r="C348" s="19">
        <v>1000</v>
      </c>
      <c r="D348" s="19">
        <f>C348/12</f>
        <v>83.333333333333329</v>
      </c>
      <c r="E348" s="19">
        <f>'[1]TRIAL BALANCE'!$N$251</f>
        <v>0</v>
      </c>
      <c r="F348" s="19">
        <f>D348-E348</f>
        <v>83.333333333333329</v>
      </c>
      <c r="G348" s="19">
        <f>'[1]TRIAL BALANCE'!$N$251+'[1]TRIAL BALANCE'!$O$251</f>
        <v>0</v>
      </c>
      <c r="H348" s="2"/>
      <c r="I348" s="2"/>
    </row>
    <row r="349" spans="1:9" ht="5.0999999999999996" customHeight="1" x14ac:dyDescent="0.5">
      <c r="A349" s="18"/>
      <c r="B349" s="42"/>
      <c r="C349" s="21"/>
      <c r="D349" s="21"/>
      <c r="E349" s="21"/>
      <c r="F349" s="21"/>
      <c r="G349" s="21"/>
      <c r="H349" s="2"/>
      <c r="I349" s="2"/>
    </row>
    <row r="350" spans="1:9" ht="31.5" x14ac:dyDescent="0.5">
      <c r="A350" s="18"/>
      <c r="B350" s="44" t="s">
        <v>68</v>
      </c>
      <c r="C350" s="21">
        <f>SUM(C347:C348)</f>
        <v>31000</v>
      </c>
      <c r="D350" s="21">
        <f t="shared" ref="D350:G350" si="81">SUM(D347:D348)</f>
        <v>2583.3333333333335</v>
      </c>
      <c r="E350" s="21">
        <f t="shared" si="81"/>
        <v>0</v>
      </c>
      <c r="F350" s="21">
        <f t="shared" si="81"/>
        <v>2583.3333333333335</v>
      </c>
      <c r="G350" s="21">
        <f t="shared" si="81"/>
        <v>0</v>
      </c>
      <c r="H350" s="2"/>
      <c r="I350" s="2"/>
    </row>
    <row r="351" spans="1:9" ht="5.0999999999999996" customHeight="1" x14ac:dyDescent="0.5">
      <c r="A351" s="18"/>
      <c r="B351" s="42"/>
      <c r="C351" s="21"/>
      <c r="D351" s="21"/>
      <c r="E351" s="21"/>
      <c r="F351" s="21"/>
      <c r="G351" s="21"/>
      <c r="H351" s="2"/>
      <c r="I351" s="2"/>
    </row>
    <row r="352" spans="1:9" ht="31.5" x14ac:dyDescent="0.5">
      <c r="A352" s="18"/>
      <c r="B352" s="40" t="s">
        <v>293</v>
      </c>
      <c r="C352" s="21"/>
      <c r="D352" s="21"/>
      <c r="E352" s="21"/>
      <c r="F352" s="21"/>
      <c r="G352" s="21"/>
      <c r="H352" s="2"/>
      <c r="I352" s="2"/>
    </row>
    <row r="353" spans="1:9" ht="31.5" x14ac:dyDescent="0.5">
      <c r="A353" s="18">
        <v>2210511</v>
      </c>
      <c r="B353" s="42" t="s">
        <v>388</v>
      </c>
      <c r="C353" s="19">
        <v>500</v>
      </c>
      <c r="D353" s="19">
        <f>C353/12</f>
        <v>41.666666666666664</v>
      </c>
      <c r="E353" s="19">
        <f>'[1]TRIAL BALANCE'!$N$254</f>
        <v>0</v>
      </c>
      <c r="F353" s="19">
        <f>D353-E353</f>
        <v>41.666666666666664</v>
      </c>
      <c r="G353" s="19">
        <f>'[1]TRIAL BALANCE'!$N$254+'[1]TRIAL BALANCE'!$O$254</f>
        <v>0</v>
      </c>
      <c r="H353" s="2"/>
      <c r="I353" s="2"/>
    </row>
    <row r="354" spans="1:9" ht="31.5" x14ac:dyDescent="0.5">
      <c r="A354" s="18">
        <v>2210510</v>
      </c>
      <c r="B354" s="42" t="s">
        <v>299</v>
      </c>
      <c r="C354" s="19">
        <v>1000</v>
      </c>
      <c r="D354" s="19">
        <f>C354/12</f>
        <v>83.333333333333329</v>
      </c>
      <c r="E354" s="19">
        <f>'[1]TRIAL BALANCE'!$N$255</f>
        <v>0</v>
      </c>
      <c r="F354" s="19">
        <f>D354-E354</f>
        <v>83.333333333333329</v>
      </c>
      <c r="G354" s="19">
        <f>'[1]TRIAL BALANCE'!$N$255+'[1]TRIAL BALANCE'!$O$255</f>
        <v>0</v>
      </c>
      <c r="H354" s="2"/>
      <c r="I354" s="2"/>
    </row>
    <row r="355" spans="1:9" ht="5.0999999999999996" customHeight="1" x14ac:dyDescent="0.5">
      <c r="A355" s="18"/>
      <c r="B355" s="42"/>
      <c r="C355" s="21"/>
      <c r="D355" s="21"/>
      <c r="E355" s="21"/>
      <c r="F355" s="21"/>
      <c r="G355" s="21"/>
      <c r="H355" s="2"/>
      <c r="I355" s="2"/>
    </row>
    <row r="356" spans="1:9" ht="31.5" x14ac:dyDescent="0.5">
      <c r="A356" s="18"/>
      <c r="B356" s="44" t="s">
        <v>402</v>
      </c>
      <c r="C356" s="21">
        <f>SUM(C353:C354)</f>
        <v>1500</v>
      </c>
      <c r="D356" s="21">
        <f t="shared" ref="D356:G356" si="82">SUM(D353:D354)</f>
        <v>125</v>
      </c>
      <c r="E356" s="21">
        <f t="shared" si="82"/>
        <v>0</v>
      </c>
      <c r="F356" s="21">
        <f t="shared" si="82"/>
        <v>125</v>
      </c>
      <c r="G356" s="21">
        <f t="shared" si="82"/>
        <v>0</v>
      </c>
      <c r="H356" s="2"/>
      <c r="I356" s="2"/>
    </row>
    <row r="357" spans="1:9" ht="5.0999999999999996" customHeight="1" x14ac:dyDescent="0.5">
      <c r="A357" s="18"/>
      <c r="B357" s="42"/>
      <c r="C357" s="21"/>
      <c r="D357" s="21"/>
      <c r="E357" s="21"/>
      <c r="F357" s="21"/>
      <c r="G357" s="21"/>
      <c r="H357" s="2"/>
      <c r="I357" s="2"/>
    </row>
    <row r="358" spans="1:9" ht="31.5" x14ac:dyDescent="0.5">
      <c r="A358" s="18"/>
      <c r="B358" s="44" t="s">
        <v>332</v>
      </c>
      <c r="C358" s="21">
        <f>C350+C356</f>
        <v>32500</v>
      </c>
      <c r="D358" s="21">
        <f t="shared" ref="D358:G358" si="83">D350+D356</f>
        <v>2708.3333333333335</v>
      </c>
      <c r="E358" s="21">
        <f t="shared" si="83"/>
        <v>0</v>
      </c>
      <c r="F358" s="21">
        <f t="shared" si="83"/>
        <v>2708.3333333333335</v>
      </c>
      <c r="G358" s="21">
        <f t="shared" si="83"/>
        <v>0</v>
      </c>
      <c r="H358" s="2"/>
      <c r="I358" s="2"/>
    </row>
    <row r="359" spans="1:9" ht="5.0999999999999996" customHeight="1" x14ac:dyDescent="0.5">
      <c r="A359" s="18"/>
      <c r="B359" s="42"/>
      <c r="C359" s="21"/>
      <c r="D359" s="21"/>
      <c r="E359" s="21"/>
      <c r="F359" s="21"/>
      <c r="G359" s="21"/>
      <c r="H359" s="2"/>
      <c r="I359" s="2"/>
    </row>
    <row r="360" spans="1:9" ht="31.5" x14ac:dyDescent="0.5">
      <c r="A360" s="18"/>
      <c r="B360" s="66" t="s">
        <v>71</v>
      </c>
      <c r="C360" s="21" t="s">
        <v>1</v>
      </c>
      <c r="D360" s="21" t="s">
        <v>4</v>
      </c>
      <c r="E360" s="21" t="s">
        <v>4</v>
      </c>
      <c r="F360" s="21" t="s">
        <v>4</v>
      </c>
      <c r="G360" s="21" t="s">
        <v>40</v>
      </c>
      <c r="H360" s="2"/>
      <c r="I360" s="2"/>
    </row>
    <row r="361" spans="1:9" ht="31.5" x14ac:dyDescent="0.5">
      <c r="A361" s="18" t="s">
        <v>42</v>
      </c>
      <c r="B361" s="67"/>
      <c r="C361" s="21" t="s">
        <v>78</v>
      </c>
      <c r="D361" s="21" t="s">
        <v>2</v>
      </c>
      <c r="E361" s="21" t="s">
        <v>5</v>
      </c>
      <c r="F361" s="21" t="s">
        <v>6</v>
      </c>
      <c r="G361" s="21" t="s">
        <v>85</v>
      </c>
      <c r="H361" s="2"/>
      <c r="I361" s="2"/>
    </row>
    <row r="362" spans="1:9" ht="31.5" x14ac:dyDescent="0.5">
      <c r="A362" s="18"/>
      <c r="B362" s="40" t="s">
        <v>403</v>
      </c>
      <c r="C362" s="21"/>
      <c r="D362" s="21"/>
      <c r="E362" s="21"/>
      <c r="F362" s="21"/>
      <c r="G362" s="21"/>
      <c r="H362" s="2"/>
      <c r="I362" s="2"/>
    </row>
    <row r="363" spans="1:9" ht="31.5" x14ac:dyDescent="0.5">
      <c r="A363" s="18"/>
      <c r="B363" s="40" t="s">
        <v>292</v>
      </c>
      <c r="C363" s="21"/>
      <c r="D363" s="21"/>
      <c r="E363" s="21"/>
      <c r="F363" s="21"/>
      <c r="G363" s="21"/>
      <c r="H363" s="2"/>
      <c r="I363" s="2"/>
    </row>
    <row r="364" spans="1:9" ht="31.5" x14ac:dyDescent="0.5">
      <c r="A364" s="18">
        <v>2111001</v>
      </c>
      <c r="B364" s="42" t="s">
        <v>326</v>
      </c>
      <c r="C364" s="19">
        <v>69818</v>
      </c>
      <c r="D364" s="19">
        <f>C364/12</f>
        <v>5818.166666666667</v>
      </c>
      <c r="E364" s="19">
        <f>'[1]TRIAL BALANCE'!$N$261</f>
        <v>5127.1000000000004</v>
      </c>
      <c r="F364" s="19">
        <f>D364-E364</f>
        <v>691.06666666666661</v>
      </c>
      <c r="G364" s="19">
        <f>'[1]TRIAL BALANCE'!$N$261+'[1]TRIAL BALANCE'!$O$261</f>
        <v>62400.19</v>
      </c>
      <c r="H364" s="2"/>
      <c r="I364" s="2"/>
    </row>
    <row r="365" spans="1:9" ht="5.0999999999999996" customHeight="1" x14ac:dyDescent="0.5">
      <c r="A365" s="18"/>
      <c r="B365" s="42"/>
      <c r="C365" s="21"/>
      <c r="D365" s="21"/>
      <c r="E365" s="21"/>
      <c r="F365" s="21"/>
      <c r="G365" s="21"/>
      <c r="H365" s="2"/>
      <c r="I365" s="2"/>
    </row>
    <row r="366" spans="1:9" ht="31.5" x14ac:dyDescent="0.5">
      <c r="A366" s="18"/>
      <c r="B366" s="44" t="s">
        <v>68</v>
      </c>
      <c r="C366" s="21">
        <f>SUM(C364)</f>
        <v>69818</v>
      </c>
      <c r="D366" s="21">
        <f t="shared" ref="D366:G366" si="84">SUM(D364)</f>
        <v>5818.166666666667</v>
      </c>
      <c r="E366" s="21">
        <f t="shared" si="84"/>
        <v>5127.1000000000004</v>
      </c>
      <c r="F366" s="21">
        <f t="shared" si="84"/>
        <v>691.06666666666661</v>
      </c>
      <c r="G366" s="21">
        <f t="shared" si="84"/>
        <v>62400.19</v>
      </c>
      <c r="H366" s="2"/>
      <c r="I366" s="2"/>
    </row>
    <row r="367" spans="1:9" ht="5.0999999999999996" customHeight="1" x14ac:dyDescent="0.5">
      <c r="A367" s="18"/>
      <c r="B367" s="42"/>
      <c r="C367" s="21"/>
      <c r="D367" s="21"/>
      <c r="E367" s="21"/>
      <c r="F367" s="21"/>
      <c r="G367" s="21"/>
      <c r="H367" s="2"/>
      <c r="I367" s="2"/>
    </row>
    <row r="368" spans="1:9" ht="31.5" x14ac:dyDescent="0.5">
      <c r="A368" s="18"/>
      <c r="B368" s="40" t="s">
        <v>293</v>
      </c>
      <c r="C368" s="21"/>
      <c r="D368" s="21"/>
      <c r="E368" s="21"/>
      <c r="F368" s="21"/>
      <c r="G368" s="21"/>
      <c r="H368" s="2"/>
      <c r="I368" s="2"/>
    </row>
    <row r="369" spans="1:9" ht="31.5" x14ac:dyDescent="0.5">
      <c r="A369" s="18">
        <v>2111234</v>
      </c>
      <c r="B369" s="42" t="s">
        <v>327</v>
      </c>
      <c r="C369" s="19">
        <v>1000</v>
      </c>
      <c r="D369" s="19">
        <f>C369/12</f>
        <v>83.333333333333329</v>
      </c>
      <c r="E369" s="19">
        <f>'[1]TRIAL BALANCE'!$N$264</f>
        <v>0</v>
      </c>
      <c r="F369" s="19">
        <f>D369-E369</f>
        <v>83.333333333333329</v>
      </c>
      <c r="G369" s="19">
        <f>'[1]TRIAL BALANCE'!$N$264+'[1]TRIAL BALANCE'!$O$264</f>
        <v>200</v>
      </c>
      <c r="H369" s="2"/>
      <c r="I369" s="2"/>
    </row>
    <row r="370" spans="1:9" ht="31.5" x14ac:dyDescent="0.5">
      <c r="A370" s="18">
        <v>2210205</v>
      </c>
      <c r="B370" s="42" t="s">
        <v>125</v>
      </c>
      <c r="C370" s="19">
        <f>22000+5000</f>
        <v>27000</v>
      </c>
      <c r="D370" s="19">
        <f>C370/12</f>
        <v>2250</v>
      </c>
      <c r="E370" s="19">
        <f>'[1]TRIAL BALANCE'!$N$265</f>
        <v>1020</v>
      </c>
      <c r="F370" s="19">
        <f>D370-E370</f>
        <v>1230</v>
      </c>
      <c r="G370" s="19">
        <f>'[1]TRIAL BALANCE'!$N$265+'[1]TRIAL BALANCE'!$O$265</f>
        <v>22000</v>
      </c>
      <c r="H370" s="2"/>
      <c r="I370" s="2"/>
    </row>
    <row r="371" spans="1:9" ht="31.5" x14ac:dyDescent="0.5">
      <c r="A371" s="18">
        <v>2210510</v>
      </c>
      <c r="B371" s="42" t="s">
        <v>299</v>
      </c>
      <c r="C371" s="19">
        <v>1000</v>
      </c>
      <c r="D371" s="19">
        <f t="shared" ref="D371:D373" si="85">C371/12</f>
        <v>83.333333333333329</v>
      </c>
      <c r="E371" s="19">
        <f>'[1]TRIAL BALANCE'!$N$266</f>
        <v>0</v>
      </c>
      <c r="F371" s="19">
        <f t="shared" ref="F371:F373" si="86">D371-E371</f>
        <v>83.333333333333329</v>
      </c>
      <c r="G371" s="19">
        <f>'[1]TRIAL BALANCE'!$N$266+'[1]TRIAL BALANCE'!$O$266</f>
        <v>0</v>
      </c>
      <c r="H371" s="2"/>
      <c r="I371" s="2"/>
    </row>
    <row r="372" spans="1:9" ht="31.5" x14ac:dyDescent="0.5">
      <c r="A372" s="18">
        <v>2210511</v>
      </c>
      <c r="B372" s="42" t="s">
        <v>129</v>
      </c>
      <c r="C372" s="19">
        <v>1500</v>
      </c>
      <c r="D372" s="19">
        <f t="shared" si="85"/>
        <v>125</v>
      </c>
      <c r="E372" s="19">
        <f>'[1]TRIAL BALANCE'!$N$267</f>
        <v>0</v>
      </c>
      <c r="F372" s="19">
        <f t="shared" si="86"/>
        <v>125</v>
      </c>
      <c r="G372" s="19">
        <f>'[1]TRIAL BALANCE'!$N$267+'[1]TRIAL BALANCE'!$O$267</f>
        <v>200</v>
      </c>
      <c r="H372" s="2"/>
      <c r="I372" s="2"/>
    </row>
    <row r="373" spans="1:9" ht="31.5" x14ac:dyDescent="0.5">
      <c r="A373" s="18">
        <v>2210301</v>
      </c>
      <c r="B373" s="42" t="s">
        <v>389</v>
      </c>
      <c r="C373" s="19">
        <v>1200</v>
      </c>
      <c r="D373" s="19">
        <f t="shared" si="85"/>
        <v>100</v>
      </c>
      <c r="E373" s="19">
        <f>'[1]TRIAL BALANCE'!$N$268</f>
        <v>0</v>
      </c>
      <c r="F373" s="19">
        <f t="shared" si="86"/>
        <v>100</v>
      </c>
      <c r="G373" s="19">
        <f>'[1]TRIAL BALANCE'!$N$268+'[1]TRIAL BALANCE'!$O$268</f>
        <v>1309</v>
      </c>
      <c r="H373" s="2"/>
      <c r="I373" s="2"/>
    </row>
    <row r="374" spans="1:9" ht="5.0999999999999996" customHeight="1" x14ac:dyDescent="0.5">
      <c r="A374" s="18"/>
      <c r="B374" s="42"/>
      <c r="C374" s="21"/>
      <c r="D374" s="21"/>
      <c r="E374" s="21"/>
      <c r="F374" s="21"/>
      <c r="G374" s="21"/>
      <c r="H374" s="2"/>
      <c r="I374" s="2"/>
    </row>
    <row r="375" spans="1:9" ht="31.5" x14ac:dyDescent="0.5">
      <c r="A375" s="18"/>
      <c r="B375" s="44" t="s">
        <v>68</v>
      </c>
      <c r="C375" s="21">
        <f>SUM(C369:C373)</f>
        <v>31700</v>
      </c>
      <c r="D375" s="21">
        <f t="shared" ref="D375:G375" si="87">SUM(D369:D373)</f>
        <v>2641.666666666667</v>
      </c>
      <c r="E375" s="21">
        <f t="shared" si="87"/>
        <v>1020</v>
      </c>
      <c r="F375" s="21">
        <f t="shared" si="87"/>
        <v>1621.6666666666665</v>
      </c>
      <c r="G375" s="21">
        <f t="shared" si="87"/>
        <v>23709</v>
      </c>
      <c r="H375" s="2"/>
      <c r="I375" s="2"/>
    </row>
    <row r="376" spans="1:9" ht="5.0999999999999996" customHeight="1" x14ac:dyDescent="0.5">
      <c r="A376" s="18"/>
      <c r="B376" s="42"/>
      <c r="C376" s="21"/>
      <c r="D376" s="21"/>
      <c r="E376" s="21"/>
      <c r="F376" s="21"/>
      <c r="G376" s="21"/>
      <c r="H376" s="2"/>
      <c r="I376" s="2"/>
    </row>
    <row r="377" spans="1:9" ht="31.5" x14ac:dyDescent="0.5">
      <c r="A377" s="18"/>
      <c r="B377" s="40" t="s">
        <v>294</v>
      </c>
      <c r="C377" s="21"/>
      <c r="D377" s="21"/>
      <c r="E377" s="21"/>
      <c r="F377" s="21"/>
      <c r="G377" s="21"/>
      <c r="H377" s="2"/>
      <c r="I377" s="2"/>
    </row>
    <row r="378" spans="1:9" ht="31.5" x14ac:dyDescent="0.5">
      <c r="A378" s="18">
        <v>2210101</v>
      </c>
      <c r="B378" s="42" t="s">
        <v>376</v>
      </c>
      <c r="C378" s="19">
        <v>1000</v>
      </c>
      <c r="D378" s="19">
        <f>C378/12</f>
        <v>83.333333333333329</v>
      </c>
      <c r="E378" s="19">
        <f>'[1]TRIAL BALANCE'!$N$271</f>
        <v>0</v>
      </c>
      <c r="F378" s="19">
        <f>D378-E378</f>
        <v>83.333333333333329</v>
      </c>
      <c r="G378" s="19">
        <f>'[1]TRIAL BALANCE'!$N$271+'[1]TRIAL BALANCE'!$O$271</f>
        <v>0</v>
      </c>
      <c r="H378" s="2"/>
      <c r="I378" s="2"/>
    </row>
    <row r="379" spans="1:9" ht="31.5" x14ac:dyDescent="0.5">
      <c r="A379" s="18">
        <v>2210205</v>
      </c>
      <c r="B379" s="42" t="s">
        <v>125</v>
      </c>
      <c r="C379" s="19">
        <v>10000</v>
      </c>
      <c r="D379" s="19">
        <f t="shared" ref="D379:D381" si="88">C379/12</f>
        <v>833.33333333333337</v>
      </c>
      <c r="E379" s="19">
        <f>'[1]TRIAL BALANCE'!$N$272</f>
        <v>0</v>
      </c>
      <c r="F379" s="19">
        <f t="shared" ref="F379:F381" si="89">D379-E379</f>
        <v>833.33333333333337</v>
      </c>
      <c r="G379" s="19">
        <f>'[1]TRIAL BALANCE'!$N$272+'[1]TRIAL BALANCE'!$O$272</f>
        <v>0</v>
      </c>
      <c r="H379" s="2"/>
      <c r="I379" s="2"/>
    </row>
    <row r="380" spans="1:9" ht="31.5" x14ac:dyDescent="0.5">
      <c r="A380" s="18">
        <v>2210116</v>
      </c>
      <c r="B380" s="42" t="s">
        <v>390</v>
      </c>
      <c r="C380" s="19">
        <v>290000</v>
      </c>
      <c r="D380" s="19">
        <f t="shared" si="88"/>
        <v>24166.666666666668</v>
      </c>
      <c r="E380" s="19">
        <f>'[1]TRIAL BALANCE'!$N$273</f>
        <v>0</v>
      </c>
      <c r="F380" s="19">
        <f t="shared" si="89"/>
        <v>24166.666666666668</v>
      </c>
      <c r="G380" s="19">
        <f>'[1]TRIAL BALANCE'!$N$273+'[1]TRIAL BALANCE'!$O$273</f>
        <v>103700</v>
      </c>
      <c r="H380" s="2"/>
      <c r="I380" s="2"/>
    </row>
    <row r="381" spans="1:9" ht="31.5" x14ac:dyDescent="0.5">
      <c r="A381" s="18">
        <v>2210711</v>
      </c>
      <c r="B381" s="42" t="s">
        <v>298</v>
      </c>
      <c r="C381" s="19">
        <v>12000</v>
      </c>
      <c r="D381" s="19">
        <f t="shared" si="88"/>
        <v>1000</v>
      </c>
      <c r="E381" s="19">
        <f>'[1]TRIAL BALANCE'!$N$274</f>
        <v>0</v>
      </c>
      <c r="F381" s="19">
        <f t="shared" si="89"/>
        <v>1000</v>
      </c>
      <c r="G381" s="19">
        <f>'[1]TRIAL BALANCE'!$N$274+'[1]TRIAL BALANCE'!$O$274</f>
        <v>0</v>
      </c>
      <c r="H381" s="2"/>
      <c r="I381" s="2"/>
    </row>
    <row r="382" spans="1:9" ht="5.0999999999999996" customHeight="1" x14ac:dyDescent="0.5">
      <c r="A382" s="18"/>
      <c r="B382" s="42"/>
      <c r="C382" s="21"/>
      <c r="D382" s="21"/>
      <c r="E382" s="21"/>
      <c r="F382" s="21"/>
      <c r="G382" s="21"/>
      <c r="H382" s="2"/>
      <c r="I382" s="2"/>
    </row>
    <row r="383" spans="1:9" ht="31.5" x14ac:dyDescent="0.5">
      <c r="A383" s="18"/>
      <c r="B383" s="44" t="s">
        <v>68</v>
      </c>
      <c r="C383" s="21">
        <f>SUM(C378:C381)</f>
        <v>313000</v>
      </c>
      <c r="D383" s="21">
        <f t="shared" ref="D383:G383" si="90">SUM(D378:D381)</f>
        <v>26083.333333333336</v>
      </c>
      <c r="E383" s="21">
        <f t="shared" si="90"/>
        <v>0</v>
      </c>
      <c r="F383" s="21">
        <f t="shared" si="90"/>
        <v>26083.333333333336</v>
      </c>
      <c r="G383" s="21">
        <f t="shared" si="90"/>
        <v>103700</v>
      </c>
      <c r="H383" s="2"/>
      <c r="I383" s="2"/>
    </row>
    <row r="384" spans="1:9" ht="8.1" customHeight="1" x14ac:dyDescent="0.5">
      <c r="A384" s="18"/>
      <c r="B384" s="44"/>
      <c r="C384" s="21"/>
      <c r="D384" s="21"/>
      <c r="E384" s="21"/>
      <c r="F384" s="21"/>
      <c r="G384" s="21"/>
      <c r="H384" s="2"/>
      <c r="I384" s="2"/>
    </row>
    <row r="385" spans="1:9" ht="31.5" x14ac:dyDescent="0.5">
      <c r="A385" s="18"/>
      <c r="B385" s="56" t="s">
        <v>441</v>
      </c>
      <c r="C385" s="21"/>
      <c r="D385" s="21"/>
      <c r="E385" s="21"/>
      <c r="F385" s="21"/>
      <c r="G385" s="21"/>
      <c r="H385" s="2"/>
      <c r="I385" s="2"/>
    </row>
    <row r="386" spans="1:9" ht="31.5" x14ac:dyDescent="0.5">
      <c r="A386" s="18">
        <v>2210709</v>
      </c>
      <c r="B386" s="42" t="s">
        <v>442</v>
      </c>
      <c r="C386" s="19">
        <v>10000</v>
      </c>
      <c r="D386" s="19">
        <f>C386/12</f>
        <v>833.33333333333337</v>
      </c>
      <c r="E386" s="19">
        <f>'[1]TRIAL BALANCE'!$N$279</f>
        <v>20</v>
      </c>
      <c r="F386" s="19">
        <f>D386-E386</f>
        <v>813.33333333333337</v>
      </c>
      <c r="G386" s="19">
        <f>'[1]TRIAL BALANCE'!$N$279+'[1]TRIAL BALANCE'!$O$279</f>
        <v>9598.7199999999993</v>
      </c>
      <c r="H386" s="2"/>
      <c r="I386" s="2"/>
    </row>
    <row r="387" spans="1:9" ht="31.5" x14ac:dyDescent="0.5">
      <c r="A387" s="18"/>
      <c r="B387" s="44" t="s">
        <v>68</v>
      </c>
      <c r="C387" s="21">
        <f>C386</f>
        <v>10000</v>
      </c>
      <c r="D387" s="21">
        <f t="shared" ref="D387:G387" si="91">D386</f>
        <v>833.33333333333337</v>
      </c>
      <c r="E387" s="21">
        <f t="shared" si="91"/>
        <v>20</v>
      </c>
      <c r="F387" s="21">
        <f t="shared" si="91"/>
        <v>813.33333333333337</v>
      </c>
      <c r="G387" s="21">
        <f t="shared" si="91"/>
        <v>9598.7199999999993</v>
      </c>
      <c r="H387" s="2"/>
      <c r="I387" s="2"/>
    </row>
    <row r="388" spans="1:9" ht="31.5" x14ac:dyDescent="0.5">
      <c r="A388" s="18"/>
      <c r="B388" s="44"/>
      <c r="C388" s="21"/>
      <c r="D388" s="21"/>
      <c r="E388" s="21"/>
      <c r="F388" s="21"/>
      <c r="G388" s="21"/>
      <c r="H388" s="2"/>
      <c r="I388" s="2"/>
    </row>
    <row r="389" spans="1:9" ht="31.5" x14ac:dyDescent="0.5">
      <c r="A389" s="18"/>
      <c r="B389" s="42" t="s">
        <v>455</v>
      </c>
      <c r="C389" s="21"/>
      <c r="D389" s="21"/>
      <c r="E389" s="21"/>
      <c r="F389" s="21"/>
      <c r="G389" s="19">
        <f>40250*5</f>
        <v>201250</v>
      </c>
      <c r="H389" s="2"/>
      <c r="I389" s="2"/>
    </row>
    <row r="390" spans="1:9" ht="31.5" x14ac:dyDescent="0.5">
      <c r="A390" s="18"/>
      <c r="B390" s="44"/>
      <c r="C390" s="21"/>
      <c r="D390" s="21"/>
      <c r="E390" s="21"/>
      <c r="F390" s="21"/>
      <c r="G390" s="21"/>
      <c r="H390" s="2"/>
      <c r="I390" s="2"/>
    </row>
    <row r="391" spans="1:9" ht="5.0999999999999996" customHeight="1" x14ac:dyDescent="0.5">
      <c r="A391" s="18"/>
      <c r="B391" s="42"/>
      <c r="C391" s="21"/>
      <c r="D391" s="21"/>
      <c r="E391" s="21"/>
      <c r="F391" s="21"/>
      <c r="G391" s="21"/>
      <c r="H391" s="2"/>
      <c r="I391" s="2"/>
    </row>
    <row r="392" spans="1:9" ht="31.5" x14ac:dyDescent="0.5">
      <c r="A392" s="18"/>
      <c r="B392" s="44" t="s">
        <v>332</v>
      </c>
      <c r="C392" s="21">
        <f>C366+C375+C383</f>
        <v>414518</v>
      </c>
      <c r="D392" s="21">
        <f t="shared" ref="D392:F392" si="92">D366+D375+D383</f>
        <v>34543.166666666672</v>
      </c>
      <c r="E392" s="21">
        <f t="shared" si="92"/>
        <v>6147.1</v>
      </c>
      <c r="F392" s="21">
        <f t="shared" si="92"/>
        <v>28396.066666666669</v>
      </c>
      <c r="G392" s="21">
        <f>G366+G375+G383+G389</f>
        <v>391059.19</v>
      </c>
      <c r="H392" s="2"/>
      <c r="I392" s="2"/>
    </row>
    <row r="393" spans="1:9" ht="8.1" customHeight="1" x14ac:dyDescent="0.5">
      <c r="A393" s="18"/>
      <c r="B393" s="42"/>
      <c r="C393" s="21"/>
      <c r="D393" s="21"/>
      <c r="E393" s="21"/>
      <c r="F393" s="21"/>
      <c r="G393" s="21"/>
      <c r="H393" s="2"/>
      <c r="I393" s="2"/>
    </row>
    <row r="394" spans="1:9" ht="8.1" customHeight="1" x14ac:dyDescent="0.5">
      <c r="A394" s="18"/>
      <c r="B394" s="42"/>
      <c r="C394" s="21"/>
      <c r="D394" s="21"/>
      <c r="E394" s="21"/>
      <c r="F394" s="21"/>
      <c r="G394" s="21"/>
      <c r="H394" s="2"/>
      <c r="I394" s="2"/>
    </row>
    <row r="395" spans="1:9" ht="31.5" x14ac:dyDescent="0.5">
      <c r="A395" s="18"/>
      <c r="B395" s="44" t="s">
        <v>46</v>
      </c>
      <c r="C395" s="21">
        <f>C79+C107+C123+C145+C163+C198+C231+C260+C287+C304+C339+C358+C392+C387</f>
        <v>6940897.5099999998</v>
      </c>
      <c r="D395" s="21">
        <f t="shared" ref="D395:G395" si="93">D79+D107+D123+D145+D163+D198+D231+D260+D287+D304+D339+D358+D392+D387</f>
        <v>578408.12583333335</v>
      </c>
      <c r="E395" s="21">
        <f t="shared" si="93"/>
        <v>657027.50999999989</v>
      </c>
      <c r="F395" s="21">
        <f t="shared" si="93"/>
        <v>-78619.384166666685</v>
      </c>
      <c r="G395" s="21">
        <f t="shared" si="93"/>
        <v>6017507.1100000003</v>
      </c>
      <c r="H395" s="2"/>
      <c r="I395" s="2"/>
    </row>
    <row r="396" spans="1:9" ht="31.5" x14ac:dyDescent="0.5">
      <c r="A396" s="18"/>
      <c r="B396" s="42"/>
      <c r="C396" s="21"/>
      <c r="D396" s="21"/>
      <c r="E396" s="21"/>
      <c r="F396" s="21"/>
      <c r="G396" s="21"/>
      <c r="H396" s="2"/>
      <c r="I396" s="2"/>
    </row>
    <row r="397" spans="1:9" ht="3.95" customHeight="1" x14ac:dyDescent="0.5">
      <c r="A397" s="18"/>
      <c r="B397" s="42"/>
      <c r="C397" s="21"/>
      <c r="D397" s="21"/>
      <c r="E397" s="21"/>
      <c r="F397" s="21"/>
      <c r="G397" s="21"/>
      <c r="H397" s="2"/>
      <c r="I397" s="2"/>
    </row>
    <row r="398" spans="1:9" ht="3.95" customHeight="1" x14ac:dyDescent="0.5">
      <c r="A398" s="18"/>
      <c r="B398" s="42"/>
      <c r="C398" s="21"/>
      <c r="D398" s="21"/>
      <c r="E398" s="21"/>
      <c r="F398" s="21"/>
      <c r="G398" s="21"/>
      <c r="H398" s="2"/>
      <c r="I398" s="2"/>
    </row>
    <row r="399" spans="1:9" ht="3.95" customHeight="1" x14ac:dyDescent="0.5">
      <c r="A399" s="18"/>
      <c r="B399" s="42"/>
      <c r="C399" s="21"/>
      <c r="D399" s="21"/>
      <c r="E399" s="21"/>
      <c r="F399" s="21"/>
      <c r="G399" s="21"/>
      <c r="H399" s="2"/>
      <c r="I399" s="2"/>
    </row>
    <row r="400" spans="1:9" ht="3.95" customHeight="1" x14ac:dyDescent="0.5">
      <c r="A400" s="18"/>
      <c r="B400" s="42"/>
      <c r="C400" s="21"/>
      <c r="D400" s="21"/>
      <c r="E400" s="21"/>
      <c r="F400" s="21"/>
      <c r="G400" s="21"/>
      <c r="H400" s="2"/>
      <c r="I400" s="2"/>
    </row>
    <row r="401" spans="3:7" x14ac:dyDescent="0.25">
      <c r="C401" s="8"/>
      <c r="D401" s="8"/>
      <c r="E401" s="8"/>
      <c r="F401" s="8"/>
      <c r="G401" s="8"/>
    </row>
  </sheetData>
  <sheetProtection selectLockedCells="1" selectUnlockedCells="1"/>
  <mergeCells count="20">
    <mergeCell ref="B147:C147"/>
    <mergeCell ref="B109:B110"/>
    <mergeCell ref="B125:B126"/>
    <mergeCell ref="B149:B150"/>
    <mergeCell ref="B290:B291"/>
    <mergeCell ref="A1:G1"/>
    <mergeCell ref="A2:G2"/>
    <mergeCell ref="A3:G3"/>
    <mergeCell ref="B5:C5"/>
    <mergeCell ref="B81:B82"/>
    <mergeCell ref="A7:A8"/>
    <mergeCell ref="B7:B8"/>
    <mergeCell ref="B360:B361"/>
    <mergeCell ref="B342:D342"/>
    <mergeCell ref="B165:B166"/>
    <mergeCell ref="B201:B202"/>
    <mergeCell ref="B233:B234"/>
    <mergeCell ref="B262:B263"/>
    <mergeCell ref="B306:B307"/>
    <mergeCell ref="B343:B344"/>
  </mergeCells>
  <pageMargins left="0.7" right="0.7" top="0.75" bottom="0.75" header="0.3" footer="0.3"/>
  <pageSetup scale="43" orientation="landscape" r:id="rId1"/>
  <headerFooter>
    <oddFooter>&amp;C&amp;"-,Bold"&amp;24&amp;P of &amp;N</oddFooter>
  </headerFooter>
  <rowBreaks count="4" manualBreakCount="4">
    <brk id="80" max="16383" man="1"/>
    <brk id="124" max="16383" man="1"/>
    <brk id="170" max="6" man="1"/>
    <brk id="21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8" tint="0.59999389629810485"/>
  </sheetPr>
  <dimension ref="A1:F24"/>
  <sheetViews>
    <sheetView view="pageBreakPreview" topLeftCell="A10" zoomScale="60" zoomScaleNormal="100" workbookViewId="0">
      <selection activeCell="B8" sqref="B8"/>
    </sheetView>
  </sheetViews>
  <sheetFormatPr defaultRowHeight="15" x14ac:dyDescent="0.25"/>
  <cols>
    <col min="1" max="1" width="75.28515625" bestFit="1" customWidth="1"/>
    <col min="2" max="2" width="30.5703125" bestFit="1" customWidth="1"/>
    <col min="5" max="5" width="63" bestFit="1" customWidth="1"/>
    <col min="6" max="6" width="30.5703125" bestFit="1" customWidth="1"/>
  </cols>
  <sheetData>
    <row r="1" spans="1:6" ht="31.5" x14ac:dyDescent="0.5">
      <c r="A1" s="59" t="s">
        <v>180</v>
      </c>
      <c r="B1" s="59"/>
      <c r="C1" s="59"/>
      <c r="D1" s="59"/>
      <c r="E1" s="59"/>
      <c r="F1" s="59"/>
    </row>
    <row r="2" spans="1:6" ht="31.5" x14ac:dyDescent="0.5">
      <c r="A2" s="59" t="s">
        <v>181</v>
      </c>
      <c r="B2" s="59"/>
      <c r="C2" s="59"/>
      <c r="D2" s="59"/>
      <c r="E2" s="59"/>
      <c r="F2" s="59"/>
    </row>
    <row r="3" spans="1:6" ht="31.5" x14ac:dyDescent="0.5">
      <c r="A3" s="64" t="str">
        <f>'[3]TRIAL BALANCE'!$F$130</f>
        <v>AS AT JULY 31, 2 0 1 9</v>
      </c>
      <c r="B3" s="59"/>
      <c r="C3" s="59"/>
      <c r="D3" s="59"/>
      <c r="E3" s="59"/>
      <c r="F3" s="59"/>
    </row>
    <row r="4" spans="1:6" ht="31.5" x14ac:dyDescent="0.5">
      <c r="A4" s="17"/>
      <c r="B4" s="17"/>
      <c r="C4" s="17"/>
      <c r="D4" s="17"/>
      <c r="E4" s="17"/>
      <c r="F4" s="17"/>
    </row>
    <row r="5" spans="1:6" ht="31.5" x14ac:dyDescent="0.5">
      <c r="A5" s="18" t="s">
        <v>182</v>
      </c>
      <c r="B5" s="24">
        <f>'REV. &amp; EXP.'!H31</f>
        <v>6017507.1100000003</v>
      </c>
      <c r="C5" s="17"/>
      <c r="D5" s="17"/>
      <c r="E5" s="18" t="s">
        <v>183</v>
      </c>
      <c r="F5" s="24">
        <f>'REV. &amp; EXP.'!H18</f>
        <v>6636989.2799999993</v>
      </c>
    </row>
    <row r="6" spans="1:6" ht="31.5" x14ac:dyDescent="0.5">
      <c r="A6" s="17"/>
      <c r="B6" s="17"/>
      <c r="C6" s="17"/>
      <c r="D6" s="17"/>
      <c r="E6" s="17"/>
      <c r="F6" s="17"/>
    </row>
    <row r="7" spans="1:6" ht="31.5" x14ac:dyDescent="0.5">
      <c r="A7" s="17"/>
      <c r="B7" s="17"/>
      <c r="C7" s="17"/>
      <c r="D7" s="17"/>
      <c r="E7" s="17"/>
      <c r="F7" s="17"/>
    </row>
    <row r="8" spans="1:6" ht="31.5" x14ac:dyDescent="0.5">
      <c r="A8" s="17"/>
      <c r="B8" s="17"/>
      <c r="C8" s="17"/>
      <c r="D8" s="17"/>
      <c r="E8" s="17"/>
      <c r="F8" s="17"/>
    </row>
    <row r="9" spans="1:6" ht="31.5" x14ac:dyDescent="0.5">
      <c r="A9" s="17" t="s">
        <v>184</v>
      </c>
      <c r="B9" s="19">
        <f>SCHEDULES!D6</f>
        <v>0</v>
      </c>
      <c r="C9" s="17"/>
      <c r="D9" s="17"/>
      <c r="E9" s="17" t="s">
        <v>185</v>
      </c>
      <c r="F9" s="17">
        <f>SCHEDULES!D44</f>
        <v>0</v>
      </c>
    </row>
    <row r="10" spans="1:6" ht="31.5" x14ac:dyDescent="0.5">
      <c r="A10" s="17" t="s">
        <v>186</v>
      </c>
      <c r="B10" s="19">
        <f>'BALANCE SHEET'!D10</f>
        <v>528740.17000000004</v>
      </c>
      <c r="C10" s="17"/>
      <c r="D10" s="17"/>
      <c r="E10" s="17" t="s">
        <v>187</v>
      </c>
      <c r="F10" s="17">
        <f>SCHEDULES!D48</f>
        <v>0</v>
      </c>
    </row>
    <row r="11" spans="1:6" ht="31.5" x14ac:dyDescent="0.5">
      <c r="A11" s="17" t="s">
        <v>188</v>
      </c>
      <c r="B11" s="17">
        <v>0</v>
      </c>
      <c r="C11" s="17"/>
      <c r="D11" s="17"/>
      <c r="E11" s="17" t="s">
        <v>189</v>
      </c>
      <c r="F11" s="17">
        <f>SCHEDULES!D45</f>
        <v>0</v>
      </c>
    </row>
    <row r="12" spans="1:6" ht="31.5" x14ac:dyDescent="0.5">
      <c r="A12" s="17" t="s">
        <v>190</v>
      </c>
      <c r="B12" s="17">
        <f>SCHEDULES!D35</f>
        <v>0</v>
      </c>
      <c r="C12" s="17"/>
      <c r="D12" s="17"/>
      <c r="E12" s="17" t="s">
        <v>191</v>
      </c>
      <c r="F12" s="17">
        <f>SCHEDULES!D8</f>
        <v>0</v>
      </c>
    </row>
    <row r="13" spans="1:6" ht="31.5" x14ac:dyDescent="0.5">
      <c r="A13" s="17" t="s">
        <v>192</v>
      </c>
      <c r="B13" s="17">
        <f>SCHEDULES!D36</f>
        <v>0</v>
      </c>
      <c r="C13" s="17"/>
      <c r="D13" s="17"/>
      <c r="E13" s="17" t="s">
        <v>193</v>
      </c>
      <c r="F13" s="17">
        <f>SCHEDULES!D43</f>
        <v>0</v>
      </c>
    </row>
    <row r="14" spans="1:6" ht="31.5" x14ac:dyDescent="0.5">
      <c r="A14" s="17" t="s">
        <v>194</v>
      </c>
      <c r="B14" s="17">
        <f>SCHEDULES!D44</f>
        <v>0</v>
      </c>
      <c r="C14" s="17"/>
      <c r="D14" s="17"/>
      <c r="E14" s="17" t="s">
        <v>195</v>
      </c>
      <c r="F14" s="19">
        <f>SCHEDULES!D32-'REC. &amp; PAY'!F33</f>
        <v>885874.94000000018</v>
      </c>
    </row>
    <row r="15" spans="1:6" ht="31.5" x14ac:dyDescent="0.5">
      <c r="A15" s="17" t="s">
        <v>196</v>
      </c>
      <c r="B15" s="19">
        <f>SCHEDULES!D30</f>
        <v>663550.37000000011</v>
      </c>
      <c r="C15" s="17"/>
      <c r="D15" s="17"/>
      <c r="E15" s="17"/>
      <c r="F15" s="17"/>
    </row>
    <row r="16" spans="1:6" ht="31.5" x14ac:dyDescent="0.5">
      <c r="A16" s="17" t="s">
        <v>269</v>
      </c>
      <c r="B16" s="19">
        <f>SCHEDULES!D12</f>
        <v>0</v>
      </c>
      <c r="C16" s="17"/>
      <c r="D16" s="17"/>
      <c r="E16" s="17"/>
      <c r="F16" s="17"/>
    </row>
    <row r="17" spans="1:6" ht="31.5" x14ac:dyDescent="0.5">
      <c r="A17" s="17" t="s">
        <v>197</v>
      </c>
      <c r="B17" s="17">
        <f>SCHEDULES!D40</f>
        <v>0</v>
      </c>
      <c r="C17" s="17"/>
      <c r="D17" s="17"/>
      <c r="E17" s="17"/>
      <c r="F17" s="17"/>
    </row>
    <row r="18" spans="1:6" ht="31.5" x14ac:dyDescent="0.5">
      <c r="A18" s="17"/>
      <c r="B18" s="17"/>
      <c r="C18" s="17"/>
      <c r="D18" s="17"/>
      <c r="E18" s="17"/>
      <c r="F18" s="17"/>
    </row>
    <row r="19" spans="1:6" ht="31.5" x14ac:dyDescent="0.5">
      <c r="A19" s="17"/>
      <c r="B19" s="17"/>
      <c r="C19" s="17"/>
      <c r="D19" s="17"/>
      <c r="E19" s="17"/>
      <c r="F19" s="17"/>
    </row>
    <row r="20" spans="1:6" ht="31.5" x14ac:dyDescent="0.5">
      <c r="A20" s="17"/>
      <c r="B20" s="17"/>
      <c r="C20" s="17"/>
      <c r="D20" s="17"/>
      <c r="E20" s="17"/>
      <c r="F20" s="17"/>
    </row>
    <row r="21" spans="1:6" ht="31.5" x14ac:dyDescent="0.5">
      <c r="A21" s="18" t="s">
        <v>85</v>
      </c>
      <c r="B21" s="24">
        <f>SUM(B5:B17)</f>
        <v>7209797.6500000004</v>
      </c>
      <c r="C21" s="18"/>
      <c r="D21" s="18"/>
      <c r="E21" s="18" t="s">
        <v>85</v>
      </c>
      <c r="F21" s="24">
        <f>SUM(F5:F20)</f>
        <v>7522864.2199999997</v>
      </c>
    </row>
    <row r="24" spans="1:6" s="15" customFormat="1" ht="33.75" x14ac:dyDescent="0.5">
      <c r="C24" s="15" t="s">
        <v>271</v>
      </c>
      <c r="E24" s="38">
        <f>B21-F21</f>
        <v>-313066.56999999937</v>
      </c>
    </row>
  </sheetData>
  <sheetProtection selectLockedCells="1" selectUnlockedCells="1"/>
  <mergeCells count="3">
    <mergeCell ref="A1:F1"/>
    <mergeCell ref="A2:F2"/>
    <mergeCell ref="A3:F3"/>
  </mergeCells>
  <pageMargins left="0.7" right="0.7" top="0.75" bottom="0.75" header="0.3" footer="0.3"/>
  <pageSetup scale="41" orientation="landscape" r:id="rId1"/>
  <headerFooter>
    <oddFooter>&amp;C&amp;"-,Bold"&amp;24&amp;P of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50021"/>
  </sheetPr>
  <dimension ref="A1:K43"/>
  <sheetViews>
    <sheetView view="pageBreakPreview" topLeftCell="A25" zoomScale="60" zoomScaleNormal="100" workbookViewId="0">
      <selection activeCell="D39" sqref="D39"/>
    </sheetView>
  </sheetViews>
  <sheetFormatPr defaultRowHeight="15" x14ac:dyDescent="0.25"/>
  <cols>
    <col min="1" max="1" width="80.28515625" customWidth="1"/>
    <col min="2" max="2" width="20.7109375" style="13" customWidth="1"/>
    <col min="3" max="3" width="32.28515625" bestFit="1" customWidth="1"/>
    <col min="4" max="4" width="30.5703125" customWidth="1"/>
    <col min="5" max="5" width="30.5703125" bestFit="1" customWidth="1"/>
  </cols>
  <sheetData>
    <row r="1" spans="1:11" ht="31.5" x14ac:dyDescent="0.5">
      <c r="A1" s="59" t="s">
        <v>198</v>
      </c>
      <c r="B1" s="59"/>
      <c r="C1" s="59"/>
      <c r="D1" s="59"/>
      <c r="E1" s="59"/>
      <c r="F1" s="2"/>
      <c r="G1" s="2"/>
      <c r="H1" s="2"/>
      <c r="I1" s="2"/>
      <c r="J1" s="2"/>
      <c r="K1" s="2"/>
    </row>
    <row r="2" spans="1:11" ht="31.5" x14ac:dyDescent="0.5">
      <c r="A2" s="59" t="s">
        <v>168</v>
      </c>
      <c r="B2" s="59"/>
      <c r="C2" s="59"/>
      <c r="D2" s="59"/>
      <c r="E2" s="59"/>
      <c r="F2" s="2"/>
      <c r="G2" s="2"/>
      <c r="H2" s="2"/>
      <c r="I2" s="2"/>
      <c r="J2" s="2"/>
      <c r="K2" s="2"/>
    </row>
    <row r="3" spans="1:11" ht="31.5" x14ac:dyDescent="0.5">
      <c r="A3" s="64" t="str">
        <f>'[1]TRIAL BALANCE'!$F$130</f>
        <v>AS AT DECEMBER 31, 2 0 1 9</v>
      </c>
      <c r="B3" s="64"/>
      <c r="C3" s="64"/>
      <c r="D3" s="64"/>
      <c r="E3" s="64"/>
      <c r="F3" s="2"/>
      <c r="G3" s="2"/>
      <c r="H3" s="2"/>
      <c r="I3" s="2"/>
      <c r="J3" s="2"/>
      <c r="K3" s="2"/>
    </row>
    <row r="4" spans="1:11" ht="3.95" customHeight="1" x14ac:dyDescent="0.5">
      <c r="A4" s="17"/>
      <c r="B4" s="26"/>
      <c r="C4" s="17"/>
      <c r="D4" s="17"/>
      <c r="E4" s="17"/>
    </row>
    <row r="5" spans="1:11" ht="31.5" x14ac:dyDescent="0.5">
      <c r="A5" s="17"/>
      <c r="B5" s="27"/>
      <c r="C5" s="18"/>
      <c r="D5" s="18" t="s">
        <v>199</v>
      </c>
      <c r="E5" s="18" t="s">
        <v>200</v>
      </c>
    </row>
    <row r="6" spans="1:11" ht="3.95" customHeight="1" x14ac:dyDescent="0.5">
      <c r="A6" s="17"/>
      <c r="B6" s="27"/>
      <c r="C6" s="18"/>
      <c r="D6" s="18"/>
      <c r="E6" s="18"/>
    </row>
    <row r="7" spans="1:11" ht="31.5" x14ac:dyDescent="0.5">
      <c r="A7" s="17"/>
      <c r="B7" s="27"/>
      <c r="C7" s="18"/>
      <c r="D7" s="18" t="s">
        <v>280</v>
      </c>
      <c r="E7" s="18" t="s">
        <v>280</v>
      </c>
    </row>
    <row r="8" spans="1:11" ht="31.5" x14ac:dyDescent="0.5">
      <c r="A8" s="18" t="s">
        <v>201</v>
      </c>
      <c r="B8" s="26"/>
      <c r="C8" s="19"/>
      <c r="D8" s="19"/>
      <c r="E8" s="19"/>
    </row>
    <row r="9" spans="1:11" ht="31.5" x14ac:dyDescent="0.5">
      <c r="A9" s="17" t="s">
        <v>202</v>
      </c>
      <c r="B9" s="26"/>
      <c r="C9" s="19">
        <f>D9-E9</f>
        <v>0</v>
      </c>
      <c r="D9" s="19">
        <v>0</v>
      </c>
      <c r="E9" s="19">
        <v>0</v>
      </c>
    </row>
    <row r="10" spans="1:11" ht="31.5" x14ac:dyDescent="0.5">
      <c r="A10" s="17" t="s">
        <v>203</v>
      </c>
      <c r="B10" s="26"/>
      <c r="C10" s="19">
        <f t="shared" ref="C10:C11" si="0">D10-E10</f>
        <v>528740.17000000004</v>
      </c>
      <c r="D10" s="19">
        <v>528740.17000000004</v>
      </c>
      <c r="E10" s="19">
        <v>0</v>
      </c>
    </row>
    <row r="11" spans="1:11" ht="31.5" x14ac:dyDescent="0.5">
      <c r="A11" s="17" t="s">
        <v>170</v>
      </c>
      <c r="B11" s="26"/>
      <c r="C11" s="19">
        <f t="shared" si="0"/>
        <v>0</v>
      </c>
      <c r="D11" s="19">
        <f>SCHEDULES!D9</f>
        <v>0</v>
      </c>
      <c r="E11" s="19">
        <v>0</v>
      </c>
    </row>
    <row r="12" spans="1:11" ht="32.25" thickBot="1" x14ac:dyDescent="0.55000000000000004">
      <c r="A12" s="18" t="s">
        <v>204</v>
      </c>
      <c r="B12" s="26"/>
      <c r="C12" s="31">
        <f>SUM(C9:C11)</f>
        <v>528740.17000000004</v>
      </c>
      <c r="D12" s="31">
        <f>SUM(D9:D11)</f>
        <v>528740.17000000004</v>
      </c>
      <c r="E12" s="31">
        <f>SUM(E9:E11)</f>
        <v>0</v>
      </c>
    </row>
    <row r="13" spans="1:11" ht="32.25" thickTop="1" x14ac:dyDescent="0.5">
      <c r="A13" s="17"/>
      <c r="B13" s="26"/>
      <c r="C13" s="30"/>
      <c r="D13" s="30"/>
      <c r="E13" s="32"/>
    </row>
    <row r="14" spans="1:11" ht="31.5" x14ac:dyDescent="0.5">
      <c r="A14" s="18" t="s">
        <v>205</v>
      </c>
      <c r="B14" s="26"/>
      <c r="C14" s="19"/>
      <c r="D14" s="19"/>
      <c r="E14" s="17"/>
    </row>
    <row r="15" spans="1:11" ht="31.5" x14ac:dyDescent="0.5">
      <c r="A15" s="17" t="s">
        <v>207</v>
      </c>
      <c r="B15" s="26"/>
      <c r="C15" s="20">
        <f t="shared" ref="C15:C16" si="1">D15-E15</f>
        <v>0</v>
      </c>
      <c r="D15" s="20">
        <f>SCHEDULES!D37</f>
        <v>0</v>
      </c>
      <c r="E15" s="23">
        <v>0</v>
      </c>
    </row>
    <row r="16" spans="1:11" ht="31.5" x14ac:dyDescent="0.5">
      <c r="A16" s="17" t="s">
        <v>171</v>
      </c>
      <c r="B16" s="26"/>
      <c r="C16" s="20">
        <f t="shared" si="1"/>
        <v>0</v>
      </c>
      <c r="D16" s="20">
        <f>SCHEDULES!D40</f>
        <v>0</v>
      </c>
      <c r="E16" s="23">
        <v>0</v>
      </c>
    </row>
    <row r="17" spans="1:5" ht="31.5" x14ac:dyDescent="0.5">
      <c r="A17" s="17" t="s">
        <v>172</v>
      </c>
      <c r="B17" s="26"/>
      <c r="C17" s="19">
        <f>D17-E17</f>
        <v>0</v>
      </c>
      <c r="D17" s="19">
        <f>SCHEDULES!D12</f>
        <v>0</v>
      </c>
      <c r="E17" s="23">
        <v>0</v>
      </c>
    </row>
    <row r="18" spans="1:5" ht="31.5" x14ac:dyDescent="0.5">
      <c r="A18" s="17" t="s">
        <v>268</v>
      </c>
      <c r="B18" s="26"/>
      <c r="C18" s="19">
        <f>D18-E18</f>
        <v>-205712.20999999985</v>
      </c>
      <c r="D18" s="19">
        <f>SCHEDULES!D30</f>
        <v>663550.37000000011</v>
      </c>
      <c r="E18" s="19">
        <v>869262.58</v>
      </c>
    </row>
    <row r="19" spans="1:5" ht="31.5" x14ac:dyDescent="0.5">
      <c r="A19" s="18" t="s">
        <v>173</v>
      </c>
      <c r="B19" s="26"/>
      <c r="C19" s="58">
        <f>SUM(C15:C18)</f>
        <v>-205712.20999999985</v>
      </c>
      <c r="D19" s="58">
        <f>SUM(D15:D18)</f>
        <v>663550.37000000011</v>
      </c>
      <c r="E19" s="58">
        <f>SUM(E15:E18)</f>
        <v>869262.58</v>
      </c>
    </row>
    <row r="20" spans="1:5" ht="31.5" x14ac:dyDescent="0.5">
      <c r="A20" s="18"/>
      <c r="B20" s="26"/>
      <c r="C20" s="21"/>
      <c r="D20" s="21"/>
      <c r="E20" s="21"/>
    </row>
    <row r="21" spans="1:5" ht="31.5" x14ac:dyDescent="0.5">
      <c r="A21" s="18" t="s">
        <v>453</v>
      </c>
      <c r="B21" s="26"/>
      <c r="C21" s="21"/>
      <c r="D21" s="21">
        <f>D12+D19</f>
        <v>1192290.54</v>
      </c>
      <c r="E21" s="21"/>
    </row>
    <row r="22" spans="1:5" ht="31.5" x14ac:dyDescent="0.5">
      <c r="A22" s="17"/>
      <c r="B22" s="26"/>
      <c r="C22" s="19"/>
      <c r="D22" s="19"/>
      <c r="E22" s="17"/>
    </row>
    <row r="23" spans="1:5" ht="31.5" x14ac:dyDescent="0.5">
      <c r="A23" s="18" t="s">
        <v>450</v>
      </c>
      <c r="B23" s="26"/>
      <c r="C23" s="19"/>
      <c r="D23" s="19"/>
      <c r="E23" s="17"/>
    </row>
    <row r="24" spans="1:5" ht="31.5" x14ac:dyDescent="0.5">
      <c r="A24" s="18" t="s">
        <v>451</v>
      </c>
      <c r="B24" s="26"/>
      <c r="C24" s="19"/>
      <c r="D24" s="19"/>
      <c r="E24" s="17"/>
    </row>
    <row r="25" spans="1:5" ht="31.5" x14ac:dyDescent="0.5">
      <c r="A25" s="17" t="s">
        <v>174</v>
      </c>
      <c r="B25" s="26"/>
      <c r="C25" s="20">
        <v>0</v>
      </c>
      <c r="D25" s="19">
        <f>SCHEDULES!D43</f>
        <v>0</v>
      </c>
      <c r="E25" s="17">
        <v>0</v>
      </c>
    </row>
    <row r="26" spans="1:5" ht="31.5" x14ac:dyDescent="0.5">
      <c r="A26" s="17" t="s">
        <v>109</v>
      </c>
      <c r="B26" s="26"/>
      <c r="C26" s="20">
        <f t="shared" ref="C26" si="2">D26-E26</f>
        <v>112352.01</v>
      </c>
      <c r="D26" s="20">
        <v>112352.01</v>
      </c>
      <c r="E26" s="23">
        <v>0</v>
      </c>
    </row>
    <row r="27" spans="1:5" ht="31.5" x14ac:dyDescent="0.5">
      <c r="A27" s="18" t="s">
        <v>177</v>
      </c>
      <c r="B27" s="26"/>
      <c r="C27" s="22">
        <f>SUM(C25:C26)</f>
        <v>112352.01</v>
      </c>
      <c r="D27" s="21">
        <f>SUM(D25:D26)</f>
        <v>112352.01</v>
      </c>
      <c r="E27" s="21">
        <f>SUM(E25:E26)</f>
        <v>0</v>
      </c>
    </row>
    <row r="28" spans="1:5" ht="31.5" x14ac:dyDescent="0.5">
      <c r="A28" s="18"/>
      <c r="B28" s="26"/>
      <c r="C28" s="22"/>
      <c r="D28" s="21"/>
      <c r="E28" s="21"/>
    </row>
    <row r="29" spans="1:5" ht="31.5" x14ac:dyDescent="0.5">
      <c r="A29" s="18" t="s">
        <v>452</v>
      </c>
      <c r="B29" s="26"/>
      <c r="C29" s="22"/>
      <c r="D29" s="21"/>
      <c r="E29" s="21"/>
    </row>
    <row r="30" spans="1:5" ht="31.5" x14ac:dyDescent="0.5">
      <c r="A30" s="17" t="s">
        <v>241</v>
      </c>
      <c r="B30" s="26"/>
      <c r="C30" s="22"/>
      <c r="D30" s="21">
        <v>528740.17000000004</v>
      </c>
      <c r="E30" s="21"/>
    </row>
    <row r="31" spans="1:5" ht="31.5" x14ac:dyDescent="0.5">
      <c r="A31" s="18"/>
      <c r="B31" s="26"/>
      <c r="C31" s="22"/>
      <c r="D31" s="21"/>
      <c r="E31" s="21"/>
    </row>
    <row r="32" spans="1:5" ht="32.25" thickBot="1" x14ac:dyDescent="0.55000000000000004">
      <c r="A32" s="18" t="s">
        <v>454</v>
      </c>
      <c r="B32" s="26"/>
      <c r="C32" s="22"/>
      <c r="D32" s="31">
        <f>D27+D30</f>
        <v>641092.18000000005</v>
      </c>
      <c r="E32" s="21"/>
    </row>
    <row r="33" spans="1:5" ht="32.25" thickTop="1" x14ac:dyDescent="0.5">
      <c r="A33" s="17"/>
      <c r="B33" s="26"/>
      <c r="C33" s="19"/>
      <c r="D33" s="30"/>
      <c r="E33" s="17"/>
    </row>
    <row r="34" spans="1:5" ht="32.25" thickBot="1" x14ac:dyDescent="0.55000000000000004">
      <c r="A34" s="18" t="s">
        <v>178</v>
      </c>
      <c r="B34" s="26"/>
      <c r="C34" s="31">
        <f>D34-E34</f>
        <v>-318064.21999999997</v>
      </c>
      <c r="D34" s="31">
        <f>D21-D32</f>
        <v>551198.36</v>
      </c>
      <c r="E34" s="31">
        <f>(E12+E19)-E27</f>
        <v>869262.58</v>
      </c>
    </row>
    <row r="35" spans="1:5" ht="33" thickTop="1" thickBot="1" x14ac:dyDescent="0.55000000000000004">
      <c r="A35" s="17"/>
      <c r="B35" s="26"/>
      <c r="C35" s="31"/>
      <c r="D35" s="30"/>
      <c r="E35" s="32"/>
    </row>
    <row r="36" spans="1:5" ht="33" thickTop="1" thickBot="1" x14ac:dyDescent="0.55000000000000004">
      <c r="A36" s="18" t="s">
        <v>437</v>
      </c>
      <c r="B36" s="27"/>
      <c r="C36" s="31">
        <f t="shared" ref="C36:C38" si="3">D36-E36</f>
        <v>-446389.56999999995</v>
      </c>
      <c r="D36" s="19">
        <f>C34</f>
        <v>-318064.21999999997</v>
      </c>
      <c r="E36" s="19">
        <v>128325.35</v>
      </c>
    </row>
    <row r="37" spans="1:5" ht="33" thickTop="1" thickBot="1" x14ac:dyDescent="0.55000000000000004">
      <c r="A37" s="18" t="s">
        <v>438</v>
      </c>
      <c r="B37" s="27"/>
      <c r="C37" s="31">
        <f t="shared" si="3"/>
        <v>128325.34999999998</v>
      </c>
      <c r="D37" s="19">
        <f>E38</f>
        <v>869262.58</v>
      </c>
      <c r="E37" s="19">
        <v>740937.23</v>
      </c>
    </row>
    <row r="38" spans="1:5" ht="33" thickTop="1" thickBot="1" x14ac:dyDescent="0.55000000000000004">
      <c r="A38" s="18" t="s">
        <v>179</v>
      </c>
      <c r="B38" s="27"/>
      <c r="C38" s="31">
        <f t="shared" si="3"/>
        <v>-205712.20999999996</v>
      </c>
      <c r="D38" s="21">
        <f>D36+D37+112352.01</f>
        <v>663550.37</v>
      </c>
      <c r="E38" s="24">
        <f>E34</f>
        <v>869262.58</v>
      </c>
    </row>
    <row r="39" spans="1:5" ht="32.25" thickTop="1" x14ac:dyDescent="0.5">
      <c r="A39" s="33"/>
      <c r="B39" s="35"/>
      <c r="C39" s="34"/>
      <c r="D39" s="19"/>
      <c r="E39" s="17"/>
    </row>
    <row r="43" spans="1:5" s="11" customFormat="1" ht="28.5" x14ac:dyDescent="0.45">
      <c r="A43" s="10" t="s">
        <v>267</v>
      </c>
      <c r="B43" s="12"/>
      <c r="D43" s="16">
        <f>D34-D38</f>
        <v>-112352.01000000001</v>
      </c>
    </row>
  </sheetData>
  <sheetProtection selectLockedCells="1" selectUnlockedCells="1"/>
  <mergeCells count="3">
    <mergeCell ref="A1:E1"/>
    <mergeCell ref="A2:E2"/>
    <mergeCell ref="A3:E3"/>
  </mergeCells>
  <pageMargins left="0.7" right="0.7" top="0.75" bottom="0.75" header="0.3" footer="0.3"/>
  <pageSetup scale="43" orientation="landscape" r:id="rId1"/>
  <headerFooter>
    <oddFooter>&amp;C&amp;"-,Bold"&amp;24&amp;P of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339933"/>
  </sheetPr>
  <dimension ref="A1:G41"/>
  <sheetViews>
    <sheetView view="pageBreakPreview" zoomScale="50" zoomScaleNormal="100" zoomScaleSheetLayoutView="50" workbookViewId="0">
      <selection sqref="A1:E1"/>
    </sheetView>
  </sheetViews>
  <sheetFormatPr defaultRowHeight="26.25" x14ac:dyDescent="0.4"/>
  <cols>
    <col min="1" max="1" width="120.28515625" customWidth="1"/>
    <col min="2" max="2" width="15.5703125" style="13" hidden="1" customWidth="1"/>
    <col min="3" max="3" width="32.28515625" bestFit="1" customWidth="1"/>
    <col min="4" max="4" width="40.7109375" customWidth="1"/>
    <col min="5" max="5" width="30.5703125" style="7" customWidth="1"/>
  </cols>
  <sheetData>
    <row r="1" spans="1:7" ht="31.5" x14ac:dyDescent="0.5">
      <c r="A1" s="59" t="s">
        <v>208</v>
      </c>
      <c r="B1" s="59"/>
      <c r="C1" s="59"/>
      <c r="D1" s="59"/>
      <c r="E1" s="59"/>
      <c r="F1" s="2"/>
      <c r="G1" s="2"/>
    </row>
    <row r="2" spans="1:7" ht="31.5" x14ac:dyDescent="0.5">
      <c r="A2" s="59" t="s">
        <v>209</v>
      </c>
      <c r="B2" s="59"/>
      <c r="C2" s="59"/>
      <c r="D2" s="59"/>
      <c r="E2" s="59"/>
      <c r="F2" s="2"/>
      <c r="G2" s="2"/>
    </row>
    <row r="3" spans="1:7" ht="31.5" x14ac:dyDescent="0.5">
      <c r="A3" s="60" t="str">
        <f>'[1]TRIAL BALANCE'!$F$130</f>
        <v>AS AT DECEMBER 31, 2 0 1 9</v>
      </c>
      <c r="B3" s="60"/>
      <c r="C3" s="60"/>
      <c r="D3" s="60"/>
      <c r="E3" s="60"/>
      <c r="F3" s="5"/>
      <c r="G3" s="5"/>
    </row>
    <row r="4" spans="1:7" ht="31.5" x14ac:dyDescent="0.5">
      <c r="A4" s="17"/>
      <c r="B4" s="26"/>
      <c r="C4" s="19"/>
      <c r="D4" s="19"/>
      <c r="E4" s="19"/>
    </row>
    <row r="5" spans="1:7" ht="31.5" x14ac:dyDescent="0.5">
      <c r="A5" s="18" t="s">
        <v>210</v>
      </c>
      <c r="B5" s="27" t="s">
        <v>19</v>
      </c>
      <c r="C5" s="21" t="s">
        <v>169</v>
      </c>
      <c r="D5" s="21" t="s">
        <v>211</v>
      </c>
      <c r="E5" s="21" t="s">
        <v>200</v>
      </c>
    </row>
    <row r="6" spans="1:7" ht="31.5" x14ac:dyDescent="0.5">
      <c r="A6" s="17"/>
      <c r="B6" s="27" t="s">
        <v>280</v>
      </c>
      <c r="C6" s="21" t="s">
        <v>280</v>
      </c>
      <c r="D6" s="21" t="s">
        <v>280</v>
      </c>
      <c r="E6" s="21" t="s">
        <v>280</v>
      </c>
    </row>
    <row r="7" spans="1:7" ht="31.5" x14ac:dyDescent="0.5">
      <c r="A7" s="18" t="s">
        <v>212</v>
      </c>
      <c r="B7" s="26"/>
      <c r="C7" s="19"/>
      <c r="D7" s="19"/>
      <c r="E7" s="19"/>
    </row>
    <row r="8" spans="1:7" ht="31.5" x14ac:dyDescent="0.5">
      <c r="A8" s="17" t="s">
        <v>11</v>
      </c>
      <c r="B8" s="26">
        <v>7</v>
      </c>
      <c r="C8" s="19">
        <f>D8-E8</f>
        <v>-150786.81</v>
      </c>
      <c r="D8" s="19">
        <f>'MAIN SUM CRED'!E10</f>
        <v>419367.44</v>
      </c>
      <c r="E8" s="19">
        <v>570154.25</v>
      </c>
    </row>
    <row r="9" spans="1:7" ht="31.5" x14ac:dyDescent="0.5">
      <c r="A9" s="17" t="s">
        <v>45</v>
      </c>
      <c r="B9" s="26" t="s">
        <v>272</v>
      </c>
      <c r="C9" s="19">
        <f t="shared" ref="C9:C10" si="0">D9-E9</f>
        <v>-17163.82</v>
      </c>
      <c r="D9" s="19">
        <f>'MAIN SUM CRED'!E9+'MAIN SUM CRED'!E11</f>
        <v>15335.5</v>
      </c>
      <c r="E9" s="19">
        <v>32499.32</v>
      </c>
    </row>
    <row r="10" spans="1:7" ht="31.5" x14ac:dyDescent="0.5">
      <c r="A10" s="17" t="s">
        <v>213</v>
      </c>
      <c r="B10" s="26" t="s">
        <v>273</v>
      </c>
      <c r="C10" s="19">
        <f t="shared" si="0"/>
        <v>0</v>
      </c>
      <c r="D10" s="19">
        <v>0</v>
      </c>
      <c r="E10" s="19"/>
    </row>
    <row r="11" spans="1:7" ht="31.5" x14ac:dyDescent="0.5">
      <c r="A11" s="17"/>
      <c r="B11" s="26"/>
      <c r="C11" s="21">
        <f>SUM(C8:C10)</f>
        <v>-167950.63</v>
      </c>
      <c r="D11" s="21">
        <f t="shared" ref="D11:E11" si="1">SUM(D8:D10)</f>
        <v>434702.94</v>
      </c>
      <c r="E11" s="21">
        <f t="shared" si="1"/>
        <v>602653.56999999995</v>
      </c>
    </row>
    <row r="12" spans="1:7" ht="31.5" x14ac:dyDescent="0.5">
      <c r="A12" s="18" t="s">
        <v>214</v>
      </c>
      <c r="B12" s="26"/>
      <c r="C12" s="19"/>
      <c r="D12" s="19"/>
      <c r="E12" s="19"/>
    </row>
    <row r="13" spans="1:7" ht="31.5" x14ac:dyDescent="0.5">
      <c r="A13" s="17" t="s">
        <v>22</v>
      </c>
      <c r="B13" s="26">
        <v>10</v>
      </c>
      <c r="C13" s="19">
        <f>D13-E13</f>
        <v>-7678.5199999999895</v>
      </c>
      <c r="D13" s="19">
        <f>'MAIN SUM. EXP.'!E9</f>
        <v>105052.62000000001</v>
      </c>
      <c r="E13" s="19">
        <v>112731.14</v>
      </c>
    </row>
    <row r="14" spans="1:7" ht="31.5" x14ac:dyDescent="0.5">
      <c r="A14" s="17" t="s">
        <v>109</v>
      </c>
      <c r="B14" s="26">
        <v>11</v>
      </c>
      <c r="C14" s="19">
        <f t="shared" ref="C14:C21" si="2">D14-E14</f>
        <v>74109.270000000019</v>
      </c>
      <c r="D14" s="19">
        <f>'MAIN SUM. EXP.'!E10</f>
        <v>323622.2</v>
      </c>
      <c r="E14" s="19">
        <v>249512.93</v>
      </c>
    </row>
    <row r="15" spans="1:7" ht="31.5" x14ac:dyDescent="0.5">
      <c r="A15" s="17" t="s">
        <v>236</v>
      </c>
      <c r="B15" s="26">
        <v>13</v>
      </c>
      <c r="C15" s="19">
        <f t="shared" si="2"/>
        <v>0</v>
      </c>
      <c r="D15" s="19">
        <f>'MAIN SUM. EXP.'!E12</f>
        <v>0</v>
      </c>
      <c r="E15" s="19"/>
    </row>
    <row r="16" spans="1:7" ht="31.5" x14ac:dyDescent="0.5">
      <c r="A16" s="17" t="s">
        <v>113</v>
      </c>
      <c r="B16" s="26">
        <v>14</v>
      </c>
      <c r="C16" s="19">
        <f t="shared" si="2"/>
        <v>0</v>
      </c>
      <c r="D16" s="19">
        <f>'MAIN SUM. EXP.'!E13</f>
        <v>0</v>
      </c>
      <c r="E16" s="19">
        <v>0</v>
      </c>
    </row>
    <row r="17" spans="1:5" ht="31.5" x14ac:dyDescent="0.5">
      <c r="A17" s="17" t="s">
        <v>114</v>
      </c>
      <c r="B17" s="26">
        <v>15</v>
      </c>
      <c r="C17" s="19">
        <f t="shared" si="2"/>
        <v>0</v>
      </c>
      <c r="D17" s="19">
        <f>'MAIN SUM. EXP.'!E14</f>
        <v>0</v>
      </c>
      <c r="E17" s="19">
        <v>0</v>
      </c>
    </row>
    <row r="18" spans="1:5" ht="31.5" x14ac:dyDescent="0.5">
      <c r="A18" s="17" t="s">
        <v>23</v>
      </c>
      <c r="B18" s="26">
        <v>16</v>
      </c>
      <c r="C18" s="19">
        <f t="shared" si="2"/>
        <v>-45</v>
      </c>
      <c r="D18" s="19">
        <f>'MAIN SUM. EXP.'!E15</f>
        <v>0</v>
      </c>
      <c r="E18" s="19">
        <v>45</v>
      </c>
    </row>
    <row r="19" spans="1:5" ht="31.5" x14ac:dyDescent="0.5">
      <c r="A19" s="17" t="s">
        <v>117</v>
      </c>
      <c r="B19" s="26" t="s">
        <v>274</v>
      </c>
      <c r="C19" s="19">
        <f t="shared" si="2"/>
        <v>-133479</v>
      </c>
      <c r="D19" s="19">
        <f>'MAIN SUM. EXP.'!E16</f>
        <v>7820</v>
      </c>
      <c r="E19" s="19">
        <v>141299</v>
      </c>
    </row>
    <row r="20" spans="1:5" ht="31.5" x14ac:dyDescent="0.5">
      <c r="A20" s="17" t="s">
        <v>120</v>
      </c>
      <c r="B20" s="26"/>
      <c r="C20" s="19">
        <f t="shared" si="2"/>
        <v>210532.69</v>
      </c>
      <c r="D20" s="19">
        <f>'MAIN SUM. EXP.'!E17</f>
        <v>220532.69</v>
      </c>
      <c r="E20" s="19">
        <v>10000</v>
      </c>
    </row>
    <row r="21" spans="1:5" ht="32.25" thickBot="1" x14ac:dyDescent="0.55000000000000004">
      <c r="A21" s="17"/>
      <c r="B21" s="26"/>
      <c r="C21" s="55">
        <f t="shared" si="2"/>
        <v>143439.44</v>
      </c>
      <c r="D21" s="55">
        <f>SUM(D13:D20)</f>
        <v>657027.51</v>
      </c>
      <c r="E21" s="55">
        <f>SUM(E13:E20)</f>
        <v>513588.07</v>
      </c>
    </row>
    <row r="22" spans="1:5" ht="33" thickTop="1" thickBot="1" x14ac:dyDescent="0.55000000000000004">
      <c r="A22" s="18" t="s">
        <v>215</v>
      </c>
      <c r="B22" s="26"/>
      <c r="C22" s="54">
        <f>C11-C21</f>
        <v>-311390.07</v>
      </c>
      <c r="D22" s="54">
        <f t="shared" ref="D22:E22" si="3">D11-D21</f>
        <v>-222324.57</v>
      </c>
      <c r="E22" s="54">
        <f t="shared" si="3"/>
        <v>89065.499999999942</v>
      </c>
    </row>
    <row r="23" spans="1:5" ht="31.5" x14ac:dyDescent="0.5">
      <c r="A23" s="17"/>
      <c r="B23" s="26"/>
      <c r="C23" s="30"/>
      <c r="D23" s="30"/>
      <c r="E23" s="30"/>
    </row>
    <row r="24" spans="1:5" ht="31.5" x14ac:dyDescent="0.5">
      <c r="A24" s="18" t="s">
        <v>216</v>
      </c>
      <c r="B24" s="26"/>
      <c r="C24" s="19"/>
      <c r="D24" s="19"/>
      <c r="E24" s="19"/>
    </row>
    <row r="25" spans="1:5" ht="31.5" x14ac:dyDescent="0.5">
      <c r="A25" s="18" t="s">
        <v>217</v>
      </c>
      <c r="B25" s="26"/>
      <c r="C25" s="19"/>
      <c r="D25" s="19"/>
      <c r="E25" s="19"/>
    </row>
    <row r="26" spans="1:5" ht="31.5" x14ac:dyDescent="0.5">
      <c r="A26" s="17" t="s">
        <v>218</v>
      </c>
      <c r="B26" s="26">
        <v>17</v>
      </c>
      <c r="C26" s="19">
        <f>D26-E26</f>
        <v>0</v>
      </c>
      <c r="D26" s="19"/>
      <c r="E26" s="19">
        <v>0</v>
      </c>
    </row>
    <row r="27" spans="1:5" ht="31.5" x14ac:dyDescent="0.5">
      <c r="A27" s="17" t="s">
        <v>219</v>
      </c>
      <c r="B27" s="26" t="s">
        <v>275</v>
      </c>
      <c r="C27" s="19">
        <f t="shared" ref="C27:C28" si="4">D27-E27</f>
        <v>0</v>
      </c>
      <c r="D27" s="19">
        <v>0</v>
      </c>
      <c r="E27" s="19">
        <v>0</v>
      </c>
    </row>
    <row r="28" spans="1:5" ht="31.5" x14ac:dyDescent="0.5">
      <c r="A28" s="17" t="s">
        <v>120</v>
      </c>
      <c r="B28" s="26">
        <v>18</v>
      </c>
      <c r="C28" s="19">
        <f t="shared" si="4"/>
        <v>0</v>
      </c>
      <c r="D28" s="19">
        <v>0</v>
      </c>
      <c r="E28" s="19">
        <v>0</v>
      </c>
    </row>
    <row r="29" spans="1:5" ht="31.5" x14ac:dyDescent="0.5">
      <c r="A29" s="18" t="s">
        <v>220</v>
      </c>
      <c r="B29" s="26"/>
      <c r="C29" s="19">
        <f>SUM(C26:C28)</f>
        <v>0</v>
      </c>
      <c r="D29" s="19">
        <f>SUM(D26:D28)</f>
        <v>0</v>
      </c>
      <c r="E29" s="19">
        <f>SUM(E26:E28)</f>
        <v>0</v>
      </c>
    </row>
    <row r="30" spans="1:5" ht="31.5" x14ac:dyDescent="0.5">
      <c r="A30" s="17"/>
      <c r="B30" s="26"/>
      <c r="C30" s="19"/>
      <c r="D30" s="19"/>
      <c r="E30" s="19"/>
    </row>
    <row r="31" spans="1:5" ht="31.5" x14ac:dyDescent="0.5">
      <c r="A31" s="18" t="s">
        <v>221</v>
      </c>
      <c r="B31" s="26"/>
      <c r="C31" s="19"/>
      <c r="D31" s="19"/>
      <c r="E31" s="19"/>
    </row>
    <row r="32" spans="1:5" ht="31.5" x14ac:dyDescent="0.5">
      <c r="A32" s="17" t="s">
        <v>222</v>
      </c>
      <c r="B32" s="26" t="s">
        <v>276</v>
      </c>
      <c r="C32" s="19">
        <f>D32-E32</f>
        <v>0</v>
      </c>
      <c r="D32" s="19">
        <v>0</v>
      </c>
      <c r="E32" s="19">
        <v>0</v>
      </c>
    </row>
    <row r="33" spans="1:5" ht="31.5" x14ac:dyDescent="0.5">
      <c r="A33" s="17" t="s">
        <v>219</v>
      </c>
      <c r="B33" s="26" t="s">
        <v>277</v>
      </c>
      <c r="C33" s="19">
        <f t="shared" ref="C33:C34" si="5">D33-E33</f>
        <v>0</v>
      </c>
      <c r="D33" s="19">
        <v>0</v>
      </c>
      <c r="E33" s="19">
        <v>0</v>
      </c>
    </row>
    <row r="34" spans="1:5" ht="31.5" x14ac:dyDescent="0.5">
      <c r="A34" s="17" t="s">
        <v>223</v>
      </c>
      <c r="B34" s="26" t="s">
        <v>278</v>
      </c>
      <c r="C34" s="19">
        <f t="shared" si="5"/>
        <v>0</v>
      </c>
      <c r="D34" s="19">
        <v>0</v>
      </c>
      <c r="E34" s="19">
        <v>0</v>
      </c>
    </row>
    <row r="35" spans="1:5" ht="31.5" x14ac:dyDescent="0.5">
      <c r="A35" s="18" t="s">
        <v>224</v>
      </c>
      <c r="B35" s="26"/>
      <c r="C35" s="19">
        <f>SUM(C32:C34)</f>
        <v>0</v>
      </c>
      <c r="D35" s="19">
        <f>SUM(D32:D34)</f>
        <v>0</v>
      </c>
      <c r="E35" s="19">
        <v>0</v>
      </c>
    </row>
    <row r="36" spans="1:5" ht="31.5" x14ac:dyDescent="0.5">
      <c r="A36" s="18" t="s">
        <v>225</v>
      </c>
      <c r="B36" s="26"/>
      <c r="C36" s="21">
        <f>C29-C35</f>
        <v>0</v>
      </c>
      <c r="D36" s="21">
        <f>D29-D35</f>
        <v>0</v>
      </c>
      <c r="E36" s="21">
        <v>0</v>
      </c>
    </row>
    <row r="37" spans="1:5" ht="31.5" x14ac:dyDescent="0.5">
      <c r="A37" s="17"/>
      <c r="B37" s="26"/>
      <c r="C37" s="19"/>
      <c r="D37" s="19"/>
      <c r="E37" s="19"/>
    </row>
    <row r="38" spans="1:5" ht="32.25" thickBot="1" x14ac:dyDescent="0.55000000000000004">
      <c r="A38" s="18" t="s">
        <v>226</v>
      </c>
      <c r="B38" s="26"/>
      <c r="C38" s="31">
        <f>C36+C22</f>
        <v>-311390.07</v>
      </c>
      <c r="D38" s="31">
        <f t="shared" ref="D38:E38" si="6">D36+D22</f>
        <v>-222324.57</v>
      </c>
      <c r="E38" s="31">
        <f t="shared" si="6"/>
        <v>89065.499999999942</v>
      </c>
    </row>
    <row r="39" spans="1:5" ht="32.25" thickTop="1" x14ac:dyDescent="0.5">
      <c r="A39" s="18" t="s">
        <v>227</v>
      </c>
      <c r="B39" s="27"/>
      <c r="C39" s="36">
        <f>D39-E39</f>
        <v>89065.5</v>
      </c>
      <c r="D39" s="36">
        <f>SCHEDULES!D13</f>
        <v>869262.58</v>
      </c>
      <c r="E39" s="36">
        <v>780197.08</v>
      </c>
    </row>
    <row r="40" spans="1:5" ht="31.5" x14ac:dyDescent="0.5">
      <c r="A40" s="18" t="s">
        <v>228</v>
      </c>
      <c r="B40" s="27"/>
      <c r="C40" s="21">
        <f>D40-E40</f>
        <v>-205712.20999999985</v>
      </c>
      <c r="D40" s="21">
        <f>D38+D39+16612.36</f>
        <v>663550.37</v>
      </c>
      <c r="E40" s="21">
        <f>E38+E39</f>
        <v>869262.57999999984</v>
      </c>
    </row>
    <row r="41" spans="1:5" ht="31.5" x14ac:dyDescent="0.5">
      <c r="A41" s="17"/>
      <c r="B41" s="26"/>
      <c r="C41" s="19"/>
      <c r="D41" s="19"/>
      <c r="E41" s="19"/>
    </row>
  </sheetData>
  <sheetProtection selectLockedCells="1" selectUnlockedCells="1"/>
  <mergeCells count="3">
    <mergeCell ref="A1:E1"/>
    <mergeCell ref="A2:E2"/>
    <mergeCell ref="A3:E3"/>
  </mergeCells>
  <pageMargins left="0.7" right="0.7" top="0.75" bottom="0.75" header="0.3" footer="0.3"/>
  <pageSetup scale="39" orientation="landscape" r:id="rId1"/>
  <headerFooter>
    <oddFooter>&amp;C&amp;"-,Bold"&amp;24&amp;P of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3" sqref="A3:D3"/>
    </sheetView>
  </sheetViews>
  <sheetFormatPr defaultRowHeight="15" x14ac:dyDescent="0.25"/>
  <sheetData>
    <row r="1" spans="1:4" x14ac:dyDescent="0.25">
      <c r="A1" t="s">
        <v>445</v>
      </c>
    </row>
    <row r="3" spans="1:4" x14ac:dyDescent="0.25">
      <c r="A3" s="75" t="s">
        <v>446</v>
      </c>
      <c r="B3" s="76"/>
      <c r="C3" s="76"/>
      <c r="D3" s="76"/>
    </row>
  </sheetData>
  <mergeCells count="1"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8</vt:i4>
      </vt:variant>
    </vt:vector>
  </HeadingPairs>
  <TitlesOfParts>
    <vt:vector size="21" baseType="lpstr">
      <vt:lpstr>REC. &amp; PAY</vt:lpstr>
      <vt:lpstr>SCHEDULES</vt:lpstr>
      <vt:lpstr>REV. &amp; EXP.</vt:lpstr>
      <vt:lpstr>MAIN SUM CRED</vt:lpstr>
      <vt:lpstr>SUB SUM CRE.</vt:lpstr>
      <vt:lpstr>DETAILS CRE.</vt:lpstr>
      <vt:lpstr>MAIN SUM. EXP.</vt:lpstr>
      <vt:lpstr>SUB SUM. EXP.</vt:lpstr>
      <vt:lpstr>EXP. DETAILS</vt:lpstr>
      <vt:lpstr>BELOW THE LINE</vt:lpstr>
      <vt:lpstr>BALANCE SHEET</vt:lpstr>
      <vt:lpstr>CASH FLOW</vt:lpstr>
      <vt:lpstr>Sheet1</vt:lpstr>
      <vt:lpstr>'BALANCE SHEET'!Print_Area</vt:lpstr>
      <vt:lpstr>'BELOW THE LINE'!Print_Area</vt:lpstr>
      <vt:lpstr>'DETAILS CRE.'!Print_Area</vt:lpstr>
      <vt:lpstr>'MAIN SUM CRED'!Print_Area</vt:lpstr>
      <vt:lpstr>'MAIN SUM. EXP.'!Print_Area</vt:lpstr>
      <vt:lpstr>'REC. &amp; PAY'!Print_Area</vt:lpstr>
      <vt:lpstr>'REV. &amp; EXP.'!Print_Area</vt:lpstr>
      <vt:lpstr>SCHEDULES!Print_Area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</dc:creator>
  <cp:lastModifiedBy>Windows User</cp:lastModifiedBy>
  <cp:lastPrinted>2020-10-16T11:31:25Z</cp:lastPrinted>
  <dcterms:created xsi:type="dcterms:W3CDTF">2018-02-06T23:32:05Z</dcterms:created>
  <dcterms:modified xsi:type="dcterms:W3CDTF">2020-10-20T12:29:28Z</dcterms:modified>
</cp:coreProperties>
</file>